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diegofdiaz\Documents\SUPERTRANSPORTE\RIESGOS\2021\"/>
    </mc:Choice>
  </mc:AlternateContent>
  <bookViews>
    <workbookView xWindow="0" yWindow="0" windowWidth="19200" windowHeight="6760" tabRatio="810" activeTab="2"/>
  </bookViews>
  <sheets>
    <sheet name="Mapa Riesgos de Gestión" sheetId="1" r:id="rId1"/>
    <sheet name="Mapa Riesgos de Corrupción " sheetId="25" r:id="rId2"/>
    <sheet name="Mapa Riesgos Seguridad Informac" sheetId="34" r:id="rId3"/>
    <sheet name="Evaluación de impacto" sheetId="27" state="hidden" r:id="rId4"/>
    <sheet name="Evaluación Control" sheetId="30" state="hidden" r:id="rId5"/>
    <sheet name="Herramientas Análisis Causal" sheetId="23" state="hidden" r:id="rId6"/>
    <sheet name="Análisis Causa Raiz" sheetId="24" state="hidden" r:id="rId7"/>
    <sheet name="Tabla probabilidad" sheetId="12" state="veryHidden" r:id="rId8"/>
    <sheet name="Tabla Impacto" sheetId="13" state="veryHidden" r:id="rId9"/>
    <sheet name="Tabla Valoración" sheetId="29" state="veryHidden" r:id="rId10"/>
    <sheet name="Listas Desplegables" sheetId="31" state="veryHidden" r:id="rId11"/>
    <sheet name="Matriz Calor Inherente" sheetId="18" state="veryHidden" r:id="rId12"/>
    <sheet name="Matriz Calor Residual" sheetId="19" state="veryHidden" r:id="rId13"/>
    <sheet name="Componentes" sheetId="28" state="veryHidden" r:id="rId14"/>
    <sheet name="Tabla_Proceso_Objetivo" sheetId="32" state="veryHidden" r:id="rId15"/>
    <sheet name="Tabla Valoración controles" sheetId="15" state="veryHidden" r:id="rId16"/>
    <sheet name="Opciones Tratamiento" sheetId="16" state="veryHidden" r:id="rId17"/>
    <sheet name="Tabla_Atributos" sheetId="11" state="very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 hidden="1">'Mapa Riesgos de Corrupción '!$A$10:$BU$10</definedName>
    <definedName name="_xlnm._FilterDatabase" localSheetId="0" hidden="1">'Mapa Riesgos de Gestión'!$A$10:$BU$10</definedName>
    <definedName name="_xlnm._FilterDatabase" localSheetId="14" hidden="1">Tabla_Proceso_Objetivo!$C$1:$F$18</definedName>
    <definedName name="Activos" localSheetId="2">#REF!</definedName>
    <definedName name="Activos">#REF!</definedName>
    <definedName name="ActivosP1" localSheetId="2">#REF!</definedName>
    <definedName name="ActivosP1">#REF!</definedName>
    <definedName name="ActivosP10" localSheetId="2">#REF!</definedName>
    <definedName name="ActivosP10">#REF!</definedName>
    <definedName name="ActivosP11" localSheetId="2">#REF!</definedName>
    <definedName name="ActivosP11">#REF!</definedName>
    <definedName name="Activosp11000" localSheetId="2">#REF!</definedName>
    <definedName name="Activosp11000">#REF!</definedName>
    <definedName name="ActivosP12" localSheetId="2">#REF!</definedName>
    <definedName name="ActivosP12">#REF!</definedName>
    <definedName name="ActivosP2" localSheetId="2">#REF!</definedName>
    <definedName name="ActivosP2">#REF!</definedName>
    <definedName name="ActivosP3" localSheetId="2">#REF!</definedName>
    <definedName name="ActivosP3">#REF!</definedName>
    <definedName name="ActivosP4" localSheetId="2">#REF!</definedName>
    <definedName name="ActivosP4">#REF!</definedName>
    <definedName name="ActivosP5" localSheetId="2">#REF!</definedName>
    <definedName name="ActivosP5">#REF!</definedName>
    <definedName name="ActivosP6" localSheetId="2">#REF!</definedName>
    <definedName name="ActivosP6">#REF!</definedName>
    <definedName name="ActivosP7" localSheetId="2">#REF!</definedName>
    <definedName name="ActivosP7">#REF!</definedName>
    <definedName name="ActivosP8" localSheetId="2">#REF!</definedName>
    <definedName name="ActivosP8">#REF!</definedName>
    <definedName name="ActivosP9" localSheetId="2">#REF!</definedName>
    <definedName name="ActivosP9">#REF!</definedName>
    <definedName name="Actu" localSheetId="2">'[6]MATRIZ DE ACTIVOS'!$BN$2:$BN$13</definedName>
    <definedName name="Actu">'[3]MATRIZ DE ACTIVOS'!$BN$2:$BN$13</definedName>
    <definedName name="_xlnm.Print_Area" localSheetId="4">'Evaluación Control'!$A$1:$AI$17</definedName>
    <definedName name="_xlnm.Print_Area" localSheetId="3">'Evaluación de impacto'!$A$1:$O$36</definedName>
    <definedName name="_xlnm.Print_Area" localSheetId="5">'Herramientas Análisis Causal'!$A$1:$D$27</definedName>
    <definedName name="_xlnm.Print_Area" localSheetId="0">'Mapa Riesgos de Gestión'!$A$1:$AU$16</definedName>
    <definedName name="calculo_imp">[1]datos!$S$1:$W$2</definedName>
    <definedName name="Calculo_Impacto">Componentes!$D$1:$H$2</definedName>
    <definedName name="calculo_prob">[1]datos!$Q$3:$R$7</definedName>
    <definedName name="Calculo_Probabilidad">Componentes!$B$3:$C$7</definedName>
    <definedName name="DEBIL">'Listas Desplegables'!$B$6</definedName>
    <definedName name="Evaluación_diseño_control">'Evaluación Control'!$C$8:$AG$17</definedName>
    <definedName name="Evaluación_ejecución_control">'Evaluación Control'!#REF!</definedName>
    <definedName name="FUERTE">'Listas Desplegables'!$B$2:$B$3</definedName>
    <definedName name="gloria" localSheetId="2">#REF!</definedName>
    <definedName name="gloria">#REF!</definedName>
    <definedName name="idioma" localSheetId="2">'[6]MATRIZ DE ACTIVOS'!$BL$2:$BL$7</definedName>
    <definedName name="idioma">'[3]MATRIZ DE ACTIVOS'!$BL$2:$BL$7</definedName>
    <definedName name="Matriz_Impacto">Componentes!$P$4:$Q$7</definedName>
    <definedName name="medio" localSheetId="2">'[6]MATRIZ DE ACTIVOS'!$AY$3:$AY$6</definedName>
    <definedName name="medio">'[3]MATRIZ DE ACTIVOS'!$AY$3:$AY$6</definedName>
    <definedName name="MODERADO">'Listas Desplegables'!$B$4:$B$5</definedName>
    <definedName name="personales" localSheetId="2">'[6]MATRIZ DE ACTIVOS'!$AY$7:$AY$14</definedName>
    <definedName name="personales">'[3]MATRIZ DE ACTIVOS'!$AY$7:$AY$14</definedName>
    <definedName name="pl" localSheetId="2">#REF!</definedName>
    <definedName name="pl">#REF!</definedName>
    <definedName name="procesos" localSheetId="2">'Mapa Riesgos Seguridad Informac'!$U$8:$U$25</definedName>
    <definedName name="procesos">#REF!</definedName>
    <definedName name="S" localSheetId="2">#REF!</definedName>
    <definedName name="S">#REF!</definedName>
    <definedName name="sdw">'[4]Activos de Informacion'!$FQ$3:$FQ$5</definedName>
    <definedName name="Tipos" localSheetId="2">'[6]MATRIZ DE ACTIVOS'!$BO$2:$BO$6</definedName>
    <definedName name="Tipos">'[3]MATRIZ DE ACTIVOS'!$BO$2:$BO$6</definedName>
    <definedName name="vl" localSheetId="2">'[6]MATRIZ DE ACTIVOS'!#REF!</definedName>
    <definedName name="vl">'[3]MATRIZ DE ACTIVOS'!#REF!</definedName>
  </definedNames>
  <calcPr calcId="162913"/>
  <pivotCaches>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7" i="30" l="1"/>
  <c r="AE17" i="30"/>
  <c r="AD17" i="30"/>
  <c r="AC17" i="30"/>
  <c r="AB17" i="30"/>
  <c r="AA17" i="30"/>
  <c r="Z17" i="30"/>
  <c r="Y17" i="30"/>
  <c r="X17" i="30"/>
  <c r="W17" i="30"/>
  <c r="V17" i="30"/>
  <c r="U17" i="30"/>
  <c r="T17" i="30"/>
  <c r="S17" i="30"/>
  <c r="R17" i="30"/>
  <c r="Q17" i="30"/>
  <c r="P17" i="30"/>
  <c r="C29" i="27"/>
  <c r="AG17" i="30"/>
  <c r="O17" i="30"/>
  <c r="N17" i="30"/>
  <c r="M17" i="30"/>
  <c r="L17" i="30"/>
  <c r="K17" i="30"/>
  <c r="J17" i="30"/>
  <c r="I17" i="30"/>
  <c r="H17" i="30"/>
  <c r="G17" i="30"/>
  <c r="F17" i="30"/>
  <c r="E17" i="30"/>
  <c r="D17" i="30"/>
  <c r="C17" i="30"/>
  <c r="D2" i="28"/>
  <c r="E2" i="28"/>
  <c r="L10" i="28"/>
  <c r="C30" i="27"/>
  <c r="H2" i="28"/>
  <c r="G2" i="28"/>
  <c r="F2" i="28"/>
  <c r="D29" i="27"/>
  <c r="E29" i="27"/>
  <c r="F29" i="27"/>
  <c r="F28" i="27" s="1"/>
  <c r="G29" i="27"/>
  <c r="G28" i="27"/>
  <c r="H29" i="27"/>
  <c r="H28" i="27" s="1"/>
  <c r="I29" i="27"/>
  <c r="I28" i="27"/>
  <c r="J29" i="27"/>
  <c r="J28" i="27" s="1"/>
  <c r="K29" i="27"/>
  <c r="K28" i="27"/>
  <c r="L29" i="27"/>
  <c r="L28" i="27" s="1"/>
  <c r="M29" i="27"/>
  <c r="M28" i="27" s="1"/>
  <c r="N29" i="27"/>
  <c r="N28" i="27" s="1"/>
  <c r="D30" i="27"/>
  <c r="E30" i="27"/>
  <c r="F30" i="27"/>
  <c r="G30" i="27"/>
  <c r="H30" i="27"/>
  <c r="I30" i="27"/>
  <c r="J30" i="27"/>
  <c r="K30" i="27"/>
  <c r="L30" i="27"/>
  <c r="M30" i="27"/>
  <c r="N30" i="27"/>
  <c r="C28" i="27"/>
  <c r="D28" i="27"/>
  <c r="E28" i="27"/>
  <c r="F221" i="13"/>
  <c r="F211" i="13"/>
  <c r="F212" i="13"/>
  <c r="F213" i="13"/>
  <c r="F214" i="13"/>
  <c r="F215" i="13"/>
  <c r="F216" i="13"/>
  <c r="F217" i="13"/>
  <c r="F218" i="13"/>
  <c r="F219" i="13"/>
  <c r="F220" i="13"/>
  <c r="F210" i="13"/>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J40" i="19"/>
  <c r="V30" i="19"/>
  <c r="AH20" i="19"/>
  <c r="J30" i="19"/>
  <c r="V20" i="19"/>
  <c r="AH10" i="19"/>
  <c r="P10" i="19"/>
  <c r="AB50" i="19"/>
  <c r="J50" i="19"/>
  <c r="AB40" i="19"/>
  <c r="P30" i="19"/>
  <c r="V50" i="19"/>
  <c r="P50" i="19"/>
  <c r="AB10" i="19"/>
  <c r="AH30" i="19"/>
  <c r="AH40" i="19"/>
  <c r="J10" i="19"/>
  <c r="AB20" i="19"/>
  <c r="AH50" i="19"/>
  <c r="V10" i="19"/>
  <c r="P20" i="19"/>
  <c r="J20" i="19"/>
  <c r="P40" i="19"/>
  <c r="V40" i="19"/>
  <c r="AB30" i="19"/>
  <c r="J11" i="19"/>
  <c r="V11" i="19"/>
  <c r="AB21" i="19"/>
  <c r="P31" i="19"/>
  <c r="J31" i="19"/>
  <c r="AB41" i="19"/>
  <c r="AH41" i="19"/>
  <c r="P41" i="19"/>
  <c r="J21" i="19"/>
  <c r="AB31" i="19"/>
  <c r="AB51" i="19"/>
  <c r="P21" i="19"/>
  <c r="V41" i="19"/>
  <c r="V31" i="19"/>
  <c r="AH21" i="19"/>
  <c r="AB11" i="19"/>
  <c r="P51" i="19"/>
  <c r="V21" i="19"/>
  <c r="AH31" i="19"/>
  <c r="V51" i="19"/>
  <c r="J51" i="19"/>
  <c r="AH51" i="19"/>
  <c r="AH11" i="19"/>
  <c r="J41" i="19"/>
  <c r="P11" i="19"/>
  <c r="J47" i="19"/>
  <c r="V27" i="19"/>
  <c r="AH7" i="19"/>
  <c r="P47" i="19"/>
  <c r="AB27" i="19"/>
  <c r="J17" i="19"/>
  <c r="V47" i="19"/>
  <c r="J37" i="19"/>
  <c r="AB37" i="19"/>
  <c r="J27" i="19"/>
  <c r="V7" i="19"/>
  <c r="AH37" i="19"/>
  <c r="P27" i="19"/>
  <c r="AB7" i="19"/>
  <c r="P17" i="19"/>
  <c r="V17" i="19"/>
  <c r="AH47" i="19"/>
  <c r="P37" i="19"/>
  <c r="AB17" i="19"/>
  <c r="J7" i="19"/>
  <c r="V37" i="19"/>
  <c r="AH17" i="19"/>
  <c r="P7" i="19"/>
  <c r="AH27" i="19"/>
  <c r="AB47" i="19"/>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V32" i="19"/>
  <c r="P42" i="19"/>
  <c r="J12" i="19"/>
  <c r="J32" i="19"/>
  <c r="AB52" i="19"/>
  <c r="J22" i="19"/>
  <c r="V22" i="19"/>
  <c r="J52" i="19"/>
  <c r="AH12" i="19"/>
  <c r="J42" i="19"/>
  <c r="AH42" i="19"/>
  <c r="P32" i="19"/>
  <c r="AB12" i="19"/>
  <c r="AH32" i="19"/>
  <c r="AB32" i="19"/>
  <c r="AB42" i="19"/>
  <c r="V42" i="19"/>
  <c r="V12" i="19"/>
  <c r="V52" i="19"/>
  <c r="AB22" i="19"/>
  <c r="AH52" i="19"/>
  <c r="AH22" i="19"/>
  <c r="P22" i="19"/>
  <c r="P12" i="19"/>
  <c r="P52" i="19"/>
  <c r="W37" i="19"/>
  <c r="AI7" i="19"/>
  <c r="W17" i="19"/>
  <c r="W27" i="19"/>
  <c r="Q47" i="19"/>
  <c r="W7" i="19"/>
  <c r="AI17" i="19"/>
  <c r="K47" i="19"/>
  <c r="AI47" i="19"/>
  <c r="Q27" i="19"/>
  <c r="AC27" i="19"/>
  <c r="AC47" i="19"/>
  <c r="AC37" i="19"/>
  <c r="AI37" i="19"/>
  <c r="AC17" i="19"/>
  <c r="K37" i="19"/>
  <c r="AC7" i="19"/>
  <c r="W47" i="19"/>
  <c r="Q37" i="19"/>
  <c r="AI27" i="19"/>
  <c r="Q7" i="19"/>
  <c r="K27" i="19"/>
  <c r="K17" i="19"/>
  <c r="K7" i="19"/>
  <c r="Q17" i="19"/>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K23" i="19"/>
  <c r="AI43" i="19"/>
  <c r="AC43" i="19"/>
  <c r="AC53" i="19"/>
  <c r="W43" i="19"/>
  <c r="K13" i="19"/>
  <c r="Q53" i="19"/>
  <c r="AI53" i="19"/>
  <c r="K33" i="19"/>
  <c r="K43" i="19"/>
  <c r="AI33" i="19"/>
  <c r="AC33" i="19"/>
  <c r="Q33" i="19"/>
  <c r="AI23" i="19"/>
  <c r="K53" i="19"/>
  <c r="AC23" i="19"/>
  <c r="AC13" i="19"/>
  <c r="W23" i="19"/>
  <c r="W33" i="19"/>
  <c r="Q13" i="19"/>
  <c r="W13" i="19"/>
  <c r="AI13" i="19"/>
  <c r="Q43" i="19"/>
  <c r="Q23" i="19"/>
  <c r="W53"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AD47" i="19"/>
  <c r="AJ27" i="19"/>
  <c r="AD27" i="19"/>
  <c r="AJ7" i="19"/>
  <c r="AJ37" i="19"/>
  <c r="L27" i="19"/>
  <c r="AD17" i="19"/>
  <c r="L37" i="19"/>
  <c r="R17" i="19"/>
  <c r="AJ17" i="19"/>
  <c r="X7" i="19"/>
  <c r="X47" i="19"/>
  <c r="L7" i="19"/>
  <c r="L17" i="19"/>
  <c r="R27" i="19"/>
  <c r="X27" i="19"/>
  <c r="R7" i="19"/>
  <c r="X17" i="19"/>
  <c r="AJ47" i="19"/>
  <c r="L47" i="19"/>
  <c r="R37" i="19"/>
  <c r="AD7" i="19"/>
  <c r="X37" i="19"/>
  <c r="R47" i="19"/>
  <c r="AD37"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AK17" i="19"/>
  <c r="S27" i="19"/>
  <c r="S37" i="19"/>
  <c r="AE27" i="19"/>
  <c r="Y47" i="19"/>
  <c r="S7" i="19"/>
  <c r="M17" i="19"/>
  <c r="AE17" i="19"/>
  <c r="AK27" i="19"/>
  <c r="Y7" i="19"/>
  <c r="Y37" i="19"/>
  <c r="AE37" i="19"/>
  <c r="Y27" i="19"/>
  <c r="M47" i="19"/>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G24" i="19"/>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Z47" i="19"/>
  <c r="T7" i="19"/>
  <c r="AL37" i="19"/>
  <c r="T17" i="19"/>
  <c r="Z17" i="19"/>
  <c r="AF7" i="19"/>
  <c r="AF37" i="19"/>
  <c r="N17" i="19"/>
  <c r="AF27" i="19"/>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A17" i="19"/>
  <c r="O7" i="19"/>
  <c r="AA37" i="19"/>
  <c r="AA27" i="19"/>
  <c r="AM27" i="19"/>
  <c r="U17" i="19"/>
  <c r="U47" i="19"/>
  <c r="AG17" i="19"/>
  <c r="O47"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J40" i="18"/>
  <c r="J8" i="18"/>
  <c r="AB40" i="18"/>
  <c r="AB32" i="18"/>
  <c r="AH32" i="18"/>
  <c r="AB8" i="18"/>
  <c r="AB24" i="18"/>
  <c r="J16" i="18"/>
  <c r="J24" i="18"/>
  <c r="P32" i="18"/>
  <c r="J32" i="18"/>
  <c r="V24" i="18"/>
  <c r="P8" i="18"/>
  <c r="P24" i="18"/>
  <c r="P16" i="18"/>
  <c r="AH16" i="18"/>
  <c r="P40" i="18"/>
  <c r="V16" i="18"/>
  <c r="V32" i="18"/>
  <c r="V8" i="18"/>
  <c r="AB16" i="18"/>
  <c r="AH24" i="18"/>
  <c r="V40" i="18"/>
  <c r="AH8" i="18"/>
  <c r="AH40" i="18"/>
  <c r="N24" i="18"/>
  <c r="AF24" i="18"/>
  <c r="T32" i="18"/>
  <c r="AF32" i="18"/>
  <c r="T16" i="18"/>
  <c r="T40" i="18"/>
  <c r="AF40" i="18"/>
  <c r="AL32" i="18"/>
  <c r="N40" i="18"/>
  <c r="Z24" i="18"/>
  <c r="AF8" i="18"/>
  <c r="T24" i="18"/>
  <c r="Z40" i="18"/>
  <c r="AL8" i="18"/>
  <c r="AL16" i="18"/>
  <c r="AL24" i="18"/>
  <c r="AL40" i="18"/>
  <c r="Z16" i="18"/>
  <c r="T8" i="18"/>
  <c r="AF16" i="18"/>
  <c r="Z32" i="18"/>
  <c r="N8" i="18"/>
  <c r="N32" i="18"/>
  <c r="N16" i="18"/>
  <c r="Z8" i="18"/>
  <c r="R34" i="18"/>
  <c r="X42" i="18"/>
  <c r="L34" i="18"/>
  <c r="AD34" i="18"/>
  <c r="AJ42" i="18"/>
  <c r="AD10" i="18"/>
  <c r="R10" i="18"/>
  <c r="R42" i="18"/>
  <c r="L42" i="18"/>
  <c r="X26" i="18"/>
  <c r="L26" i="18"/>
  <c r="AJ18" i="18"/>
  <c r="X18" i="18"/>
  <c r="AJ26" i="18"/>
  <c r="R18" i="18"/>
  <c r="X34" i="18"/>
  <c r="AJ10" i="18"/>
  <c r="AD26" i="18"/>
  <c r="AD42" i="18"/>
  <c r="AJ34" i="18"/>
  <c r="X10" i="18"/>
  <c r="R26" i="18"/>
  <c r="AD18" i="18"/>
  <c r="L10" i="18"/>
  <c r="L18" i="18"/>
  <c r="L16" i="18"/>
  <c r="R40" i="18"/>
  <c r="R24" i="18"/>
  <c r="L40" i="18"/>
  <c r="L8" i="18"/>
  <c r="X16" i="18"/>
  <c r="X32" i="18"/>
  <c r="R32" i="18"/>
  <c r="AJ40" i="18"/>
  <c r="AJ16" i="18"/>
  <c r="R16" i="18"/>
  <c r="R8" i="18"/>
  <c r="AD40" i="18"/>
  <c r="AD32" i="18"/>
  <c r="AJ32" i="18"/>
  <c r="AD24" i="18"/>
  <c r="AD8" i="18"/>
  <c r="L24" i="18"/>
  <c r="X40" i="18"/>
  <c r="X24" i="18"/>
  <c r="AJ8" i="18"/>
  <c r="AJ24" i="18"/>
  <c r="L32" i="18"/>
  <c r="AD16" i="18"/>
  <c r="X8" i="18"/>
  <c r="Z42" i="18"/>
  <c r="AF18" i="18"/>
  <c r="T18" i="18"/>
  <c r="Z26" i="18"/>
  <c r="AF34" i="18"/>
  <c r="AL34" i="18"/>
  <c r="AF42" i="18"/>
  <c r="N42" i="18"/>
  <c r="T10" i="18"/>
  <c r="Z18" i="18"/>
  <c r="AL10" i="18"/>
  <c r="AL42" i="18"/>
  <c r="AL26" i="18"/>
  <c r="AF26" i="18"/>
  <c r="N34" i="18"/>
  <c r="Z10" i="18"/>
  <c r="N18" i="18"/>
  <c r="AF10" i="18"/>
  <c r="T26" i="18"/>
  <c r="N26" i="18"/>
  <c r="T34" i="18"/>
  <c r="AL18" i="18"/>
  <c r="T42" i="18"/>
  <c r="N10" i="18"/>
  <c r="Z34" i="18"/>
  <c r="AD30" i="18"/>
  <c r="X6" i="18"/>
  <c r="AJ38" i="18"/>
  <c r="AJ30" i="18"/>
  <c r="AJ22" i="18"/>
  <c r="R22" i="18"/>
  <c r="X30" i="18"/>
  <c r="AJ6" i="18"/>
  <c r="L6" i="18"/>
  <c r="L38" i="18"/>
  <c r="R30" i="18"/>
  <c r="AD14" i="18"/>
  <c r="X22" i="18"/>
  <c r="AD38" i="18"/>
  <c r="L14" i="18"/>
  <c r="AD6" i="18"/>
  <c r="AD22" i="18"/>
  <c r="X38" i="18"/>
  <c r="L30" i="18"/>
  <c r="L22" i="18"/>
  <c r="R38" i="18"/>
  <c r="R6" i="18"/>
  <c r="AJ14" i="18"/>
  <c r="X14" i="18"/>
  <c r="R14" i="18"/>
  <c r="AH12" i="18"/>
  <c r="V12" i="18"/>
  <c r="J20" i="18"/>
  <c r="V28" i="18"/>
  <c r="J44" i="18"/>
  <c r="AH44" i="18"/>
  <c r="AB28" i="18"/>
  <c r="P28" i="18"/>
  <c r="AH28" i="18"/>
  <c r="V36" i="18"/>
  <c r="P12" i="18"/>
  <c r="V20" i="18"/>
  <c r="AH20" i="18"/>
  <c r="AB20" i="18"/>
  <c r="P44" i="18"/>
  <c r="J28" i="18"/>
  <c r="AB12" i="18"/>
  <c r="P20" i="18"/>
  <c r="AB36" i="18"/>
  <c r="P36" i="18"/>
  <c r="J12" i="18"/>
  <c r="AB44" i="18"/>
  <c r="AH36" i="18"/>
  <c r="V44" i="18"/>
  <c r="J36" i="18"/>
  <c r="AB10" i="18"/>
  <c r="J42" i="18"/>
  <c r="J18" i="18"/>
  <c r="P34" i="18"/>
  <c r="AB18" i="18"/>
  <c r="AH34" i="18"/>
  <c r="J26" i="18"/>
  <c r="P10" i="18"/>
  <c r="AH10" i="18"/>
  <c r="V34" i="18"/>
  <c r="P18" i="18"/>
  <c r="P42" i="18"/>
  <c r="AH42" i="18"/>
  <c r="V18" i="18"/>
  <c r="AB26" i="18"/>
  <c r="AB34" i="18"/>
  <c r="AH26" i="18"/>
  <c r="AB42" i="18"/>
  <c r="V26" i="18"/>
  <c r="AH18" i="18"/>
  <c r="V42" i="18"/>
  <c r="J34" i="18"/>
  <c r="P26" i="18"/>
  <c r="J10" i="18"/>
  <c r="V10" i="18"/>
  <c r="AF30" i="18"/>
  <c r="T14" i="18"/>
  <c r="Z22" i="18"/>
  <c r="AL38" i="18"/>
  <c r="T30" i="18"/>
  <c r="N14" i="18"/>
  <c r="T38" i="18"/>
  <c r="AL6" i="18"/>
  <c r="T22" i="18"/>
  <c r="Z14" i="18"/>
  <c r="AL14" i="18"/>
  <c r="Z38" i="18"/>
  <c r="N22" i="18"/>
  <c r="AF22" i="18"/>
  <c r="Z6" i="18"/>
  <c r="N6" i="18"/>
  <c r="AF6" i="18"/>
  <c r="AF14" i="18"/>
  <c r="AF38" i="18"/>
  <c r="N38" i="18"/>
  <c r="AL30" i="18"/>
  <c r="Z30" i="18"/>
  <c r="AL22" i="18"/>
  <c r="N30" i="18"/>
  <c r="T6" i="18"/>
  <c r="P14" i="18"/>
  <c r="J38" i="18"/>
  <c r="V22" i="18"/>
  <c r="AH6" i="18"/>
  <c r="V14" i="18"/>
  <c r="V6" i="18"/>
  <c r="J6" i="18"/>
  <c r="AH14" i="18"/>
  <c r="P30" i="18"/>
  <c r="AH38" i="18"/>
  <c r="AH22" i="18"/>
  <c r="J14" i="18"/>
  <c r="P6" i="18"/>
  <c r="AB38" i="18"/>
  <c r="AB22" i="18"/>
  <c r="P22" i="18"/>
  <c r="V30" i="18"/>
  <c r="AB30" i="18"/>
  <c r="AB14" i="18"/>
  <c r="AH30" i="18"/>
  <c r="J30" i="18"/>
  <c r="J22" i="18"/>
  <c r="P38" i="18"/>
  <c r="V38" i="18"/>
  <c r="AB6" i="18"/>
  <c r="P6" i="19"/>
  <c r="V25" i="19"/>
  <c r="AH15" i="19"/>
  <c r="V45" i="19"/>
  <c r="V35" i="19"/>
  <c r="J15" i="19"/>
  <c r="J55" i="19"/>
  <c r="AB45" i="19"/>
  <c r="AH25" i="19"/>
  <c r="AB55" i="19"/>
  <c r="AH55" i="19"/>
  <c r="AB15" i="19"/>
  <c r="AB25" i="19"/>
  <c r="P15" i="19"/>
  <c r="P45" i="19"/>
  <c r="J45" i="19"/>
  <c r="V15" i="19"/>
  <c r="P25" i="19"/>
  <c r="J35" i="19"/>
  <c r="P35" i="19"/>
  <c r="AH45" i="19"/>
  <c r="AH35" i="19"/>
  <c r="J25" i="19"/>
  <c r="V55" i="19"/>
  <c r="AB35" i="19"/>
  <c r="P55" i="19"/>
  <c r="L36" i="19"/>
  <c r="X6" i="19"/>
  <c r="AJ6" i="19"/>
  <c r="L16" i="19"/>
  <c r="X26" i="19"/>
  <c r="L6" i="19"/>
  <c r="X16" i="19"/>
  <c r="AD36" i="19"/>
  <c r="AD16" i="19"/>
  <c r="L26" i="19"/>
  <c r="AJ46" i="19"/>
  <c r="X36" i="19"/>
  <c r="L46" i="19"/>
  <c r="R6" i="19"/>
  <c r="AD6" i="19"/>
  <c r="R36" i="19"/>
  <c r="AJ36" i="19"/>
  <c r="AJ26" i="19"/>
  <c r="R46" i="19"/>
  <c r="R26" i="19"/>
  <c r="R16" i="19"/>
  <c r="AD46" i="19"/>
  <c r="AD26" i="19"/>
  <c r="X46" i="19"/>
  <c r="AJ16" i="19"/>
  <c r="V26" i="19"/>
  <c r="P16" i="19"/>
  <c r="J46" i="19"/>
  <c r="J16" i="19"/>
  <c r="AH26" i="19"/>
  <c r="J36" i="19"/>
  <c r="AB26" i="19"/>
  <c r="P36" i="19"/>
  <c r="J26" i="19"/>
  <c r="J6" i="19"/>
  <c r="AB36" i="19"/>
  <c r="AB46" i="19"/>
  <c r="AB16" i="19"/>
  <c r="AB6" i="19"/>
  <c r="V36" i="19"/>
  <c r="AH46" i="19"/>
  <c r="V46" i="19"/>
  <c r="V6" i="19"/>
  <c r="AH16" i="19"/>
  <c r="P46" i="19"/>
  <c r="V16" i="19"/>
  <c r="P26" i="19"/>
  <c r="AH6" i="19"/>
  <c r="AH36" i="19"/>
  <c r="W36" i="19"/>
  <c r="Q6" i="19"/>
  <c r="AC36" i="19"/>
  <c r="K6" i="19"/>
  <c r="K16" i="19"/>
  <c r="Q16" i="19"/>
  <c r="AI6" i="19"/>
  <c r="K46" i="19"/>
  <c r="AI16" i="19"/>
  <c r="AI46" i="19"/>
  <c r="Q36" i="19"/>
  <c r="AC46" i="19"/>
  <c r="W6" i="19"/>
  <c r="W26" i="19"/>
  <c r="Q46" i="19"/>
  <c r="K26" i="19"/>
  <c r="AC26" i="19"/>
  <c r="W46" i="19"/>
  <c r="AC16" i="19"/>
  <c r="AI36" i="19"/>
  <c r="W16" i="19"/>
  <c r="AI26" i="19"/>
  <c r="K36" i="19"/>
  <c r="AC6" i="19"/>
  <c r="Q26" i="19"/>
  <c r="Y16" i="19"/>
  <c r="M6" i="19"/>
  <c r="AK46" i="19"/>
  <c r="AK16" i="19"/>
  <c r="M16" i="19"/>
  <c r="Y6" i="19"/>
  <c r="M46" i="19"/>
  <c r="S6" i="19"/>
  <c r="S36" i="19"/>
  <c r="Y46" i="19"/>
  <c r="AK36" i="19"/>
  <c r="AE36" i="19"/>
  <c r="S26" i="19"/>
  <c r="AE26" i="19"/>
  <c r="AE6" i="19"/>
  <c r="AE46" i="19"/>
  <c r="M26" i="19"/>
  <c r="Y26" i="19"/>
  <c r="M36" i="19"/>
  <c r="AE16" i="19"/>
  <c r="S46" i="19"/>
  <c r="AK26" i="19"/>
  <c r="AK6" i="19"/>
  <c r="S16" i="19"/>
  <c r="Y36" i="19"/>
  <c r="N46" i="19"/>
  <c r="AF26" i="19"/>
  <c r="AF46" i="19"/>
  <c r="N26" i="19"/>
  <c r="N36" i="19"/>
  <c r="N6" i="19"/>
  <c r="T16" i="19"/>
  <c r="Z6" i="19"/>
  <c r="AL46" i="19"/>
  <c r="AF6" i="19"/>
  <c r="AF36" i="19"/>
  <c r="AL16" i="19"/>
  <c r="Z26" i="19"/>
  <c r="T46" i="19"/>
  <c r="Z16" i="19"/>
  <c r="N16" i="19"/>
  <c r="Z46" i="19"/>
  <c r="AF16" i="19"/>
  <c r="AL6" i="19"/>
  <c r="T26" i="19"/>
  <c r="T6" i="19"/>
  <c r="AL26" i="19"/>
  <c r="T36" i="19"/>
  <c r="AL36" i="19"/>
  <c r="Z36" i="19"/>
  <c r="O6" i="19"/>
  <c r="AG46" i="19"/>
  <c r="AG6" i="19"/>
  <c r="O36" i="19"/>
  <c r="AM6" i="19"/>
  <c r="AG36" i="19"/>
  <c r="AM46" i="19"/>
  <c r="AA36" i="19"/>
  <c r="AA16" i="19"/>
  <c r="AA46" i="19"/>
  <c r="U26" i="19"/>
  <c r="O26" i="19"/>
  <c r="U6" i="19"/>
  <c r="AA26" i="19"/>
  <c r="U46" i="19"/>
  <c r="U16" i="19"/>
  <c r="U36" i="19"/>
  <c r="AM16" i="19"/>
  <c r="AM26" i="19"/>
  <c r="O46" i="19"/>
  <c r="AG26" i="19"/>
  <c r="AM36" i="19"/>
  <c r="AG16" i="19"/>
  <c r="AA6" i="19"/>
  <c r="O16" i="19"/>
  <c r="B221" i="13" a="1"/>
  <c r="I10" i="28"/>
  <c r="B222" i="13" l="1"/>
  <c r="B223" i="13"/>
  <c r="B221" i="13"/>
  <c r="H210" i="13"/>
</calcChain>
</file>

<file path=xl/comments1.xml><?xml version="1.0" encoding="utf-8"?>
<comments xmlns="http://schemas.openxmlformats.org/spreadsheetml/2006/main">
  <authors>
    <author>Jefferson Ferney Ramirez Bustos</author>
    <author>Corte</author>
  </authors>
  <commentList>
    <comment ref="AA10" authorId="0" shapeId="0">
      <text>
        <r>
          <rPr>
            <b/>
            <sz val="9"/>
            <color indexed="81"/>
            <rFont val="Tahoma"/>
            <family val="2"/>
          </rPr>
          <t xml:space="preserve">Preventivo: </t>
        </r>
        <r>
          <rPr>
            <sz val="9"/>
            <color indexed="81"/>
            <rFont val="Tahoma"/>
            <family val="2"/>
          </rPr>
          <t xml:space="preserve">Va hacia las causas del riesgo, aseguran el resultado final esperado.
</t>
        </r>
        <r>
          <rPr>
            <b/>
            <sz val="9"/>
            <color indexed="81"/>
            <rFont val="Tahoma"/>
            <family val="2"/>
          </rPr>
          <t>Detectivo</t>
        </r>
        <r>
          <rPr>
            <sz val="9"/>
            <color indexed="81"/>
            <rFont val="Tahoma"/>
            <family val="2"/>
          </rPr>
          <t xml:space="preserve">: Detecta que algo ocurre y devuelve el proceso a los controles preventivos.
</t>
        </r>
        <r>
          <rPr>
            <b/>
            <sz val="9"/>
            <color indexed="81"/>
            <rFont val="Tahoma"/>
            <family val="2"/>
          </rPr>
          <t>Correctivo:</t>
        </r>
        <r>
          <rPr>
            <sz val="9"/>
            <color indexed="81"/>
            <rFont val="Tahoma"/>
            <family val="2"/>
          </rPr>
          <t xml:space="preserve"> Dado que permiten reducir el impacto de la materialización del riesgo, tienen un costo en su implementación.</t>
        </r>
      </text>
    </comment>
    <comment ref="J14" authorId="1" shapeId="0">
      <text>
        <r>
          <rPr>
            <b/>
            <sz val="9"/>
            <color indexed="81"/>
            <rFont val="Tahoma"/>
            <family val="2"/>
          </rPr>
          <t>No corresponde a la clasificación del riesgo dado que para este caso seria ataque dirijido</t>
        </r>
      </text>
    </comment>
  </commentList>
</comments>
</file>

<file path=xl/comments2.xml><?xml version="1.0" encoding="utf-8"?>
<comments xmlns="http://schemas.openxmlformats.org/spreadsheetml/2006/main">
  <authors>
    <author>tc={1A57DCF4-F9D6-4250-9CC8-5C2B43A1CDAF}</author>
    <author>tc={B43BE3A1-264A-4D31-A86E-73C79E4D006D}</author>
    <author>tc={34EC62EE-428D-48DD-B760-80CADF99020E}</author>
  </authors>
  <commentList>
    <comment ref="AM18"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aqui el riesgo se debe es evitar</t>
        </r>
      </text>
    </comment>
    <comment ref="AN18"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acción se discutío con el lider del proceso de gestión contractual... ? De todos modos lo discutiremos desde la OAP.</t>
        </r>
      </text>
    </comment>
    <comment ref="AM20"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Que tratamiento le van a dar al riesgo?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<sst xmlns="http://schemas.openxmlformats.org/spreadsheetml/2006/main" count="2691" uniqueCount="1141">
  <si>
    <t>Proceso</t>
  </si>
  <si>
    <t>Impacto</t>
  </si>
  <si>
    <t>Causa Inmediata</t>
  </si>
  <si>
    <t>Causa Raíz</t>
  </si>
  <si>
    <t>Descripción del Riesgo</t>
  </si>
  <si>
    <t>Clasificación del Riesgo</t>
  </si>
  <si>
    <t>Zona de Riesgo Inherente</t>
  </si>
  <si>
    <t xml:space="preserve">Control </t>
  </si>
  <si>
    <t>Afectación</t>
  </si>
  <si>
    <t>Tipo</t>
  </si>
  <si>
    <t>Implementación</t>
  </si>
  <si>
    <t>Calificación</t>
  </si>
  <si>
    <t>Documentación</t>
  </si>
  <si>
    <t>Tratamiento</t>
  </si>
  <si>
    <t xml:space="preserve">Acción o actividad a realizar </t>
  </si>
  <si>
    <t>Responsable</t>
  </si>
  <si>
    <t>Fecha límite para su implementación</t>
  </si>
  <si>
    <t>Fecha en que se realiza el seguimiento</t>
  </si>
  <si>
    <t>Estado</t>
  </si>
  <si>
    <t>Evidencia de ejecución del control</t>
  </si>
  <si>
    <t>Proceso Direccionamiento Estratégico
Mapa de riesgos de gestión</t>
  </si>
  <si>
    <r>
      <t xml:space="preserve">Código: </t>
    </r>
    <r>
      <rPr>
        <sz val="11"/>
        <color theme="1"/>
        <rFont val="Arial Narrow"/>
        <family val="2"/>
      </rPr>
      <t>DE-FR-001</t>
    </r>
    <r>
      <rPr>
        <b/>
        <sz val="11"/>
        <color theme="1"/>
        <rFont val="Arial Narrow"/>
        <family val="2"/>
      </rPr>
      <t xml:space="preserve">
Versión: </t>
    </r>
    <r>
      <rPr>
        <sz val="11"/>
        <color theme="1"/>
        <rFont val="Arial Narrow"/>
        <family val="2"/>
      </rPr>
      <t>2</t>
    </r>
    <r>
      <rPr>
        <b/>
        <sz val="11"/>
        <color theme="1"/>
        <rFont val="Arial Narrow"/>
        <family val="2"/>
      </rPr>
      <t xml:space="preserve">
Fecha de aprobación: </t>
    </r>
    <r>
      <rPr>
        <sz val="11"/>
        <color theme="1"/>
        <rFont val="Arial Narrow"/>
        <family val="2"/>
      </rPr>
      <t>16-Sep-2021</t>
    </r>
  </si>
  <si>
    <t>Fecha de actualización del mapa de riesgos:</t>
  </si>
  <si>
    <t>Fecha de reporte:</t>
  </si>
  <si>
    <t>Identificación del riesgo</t>
  </si>
  <si>
    <t>Análisis del riesgo inherente</t>
  </si>
  <si>
    <t>Evaluación del riesgo - Valoración de los controles</t>
  </si>
  <si>
    <t>Evaluación del riesgo - Nivel del riesgo residual</t>
  </si>
  <si>
    <t>Plan de Acción</t>
  </si>
  <si>
    <t>Seguimiento al plan de acción por parte del Líder del proceso</t>
  </si>
  <si>
    <t>Seguimiento a la aplicación de los controles</t>
  </si>
  <si>
    <t xml:space="preserve">Referencia </t>
  </si>
  <si>
    <t xml:space="preserve">Objetivo Estratégico </t>
  </si>
  <si>
    <t>Objetivo del proceso</t>
  </si>
  <si>
    <t>¿Que puede suceder?</t>
  </si>
  <si>
    <t>Frecuencia con la cual se realiza la actividad</t>
  </si>
  <si>
    <t>Probabilidad Inherente</t>
  </si>
  <si>
    <t>%</t>
  </si>
  <si>
    <t>Criterios de impacto</t>
  </si>
  <si>
    <t>Observación de criterio</t>
  </si>
  <si>
    <t>Impacto 
Inherente</t>
  </si>
  <si>
    <t>No. Control</t>
  </si>
  <si>
    <t>Control</t>
  </si>
  <si>
    <t>Responsable 
¿Quién?</t>
  </si>
  <si>
    <t>Periodicidad
¿Cada cuanto?</t>
  </si>
  <si>
    <t>Propósito del control 
Acción - ¿Qué?</t>
  </si>
  <si>
    <t xml:space="preserve">Complemento 
¿Cómo se realiza? </t>
  </si>
  <si>
    <t>¿Qué hacer en caso de no cumplir el control o que este se desvíe?</t>
  </si>
  <si>
    <t>Atributos</t>
  </si>
  <si>
    <t>Probabilidad Residual</t>
  </si>
  <si>
    <t>Probabilidad Residual Final</t>
  </si>
  <si>
    <t>Impacto Residual Final</t>
  </si>
  <si>
    <t>Zona de Riesgo Final</t>
  </si>
  <si>
    <t xml:space="preserve">Descripción del avance </t>
  </si>
  <si>
    <t xml:space="preserve">Descripción de ejecución del control </t>
  </si>
  <si>
    <t>Frecuencia</t>
  </si>
  <si>
    <t>Evidencia</t>
  </si>
  <si>
    <t>Proceso Direccionamiento Estratégico
Mapa de riesgos de corrupción</t>
  </si>
  <si>
    <r>
      <t xml:space="preserve">Código: </t>
    </r>
    <r>
      <rPr>
        <sz val="12"/>
        <color theme="1"/>
        <rFont val="Arial Narrow"/>
        <family val="2"/>
      </rPr>
      <t>DE-FR-001</t>
    </r>
    <r>
      <rPr>
        <b/>
        <sz val="12"/>
        <color theme="1"/>
        <rFont val="Arial Narrow"/>
        <family val="2"/>
      </rPr>
      <t xml:space="preserve">
Versión: </t>
    </r>
    <r>
      <rPr>
        <sz val="12"/>
        <color theme="1"/>
        <rFont val="Arial Narrow"/>
        <family val="2"/>
      </rPr>
      <t>2</t>
    </r>
    <r>
      <rPr>
        <b/>
        <sz val="12"/>
        <color theme="1"/>
        <rFont val="Arial Narrow"/>
        <family val="2"/>
      </rPr>
      <t xml:space="preserve">
Fecha de aprobación: </t>
    </r>
    <r>
      <rPr>
        <sz val="12"/>
        <color theme="1"/>
        <rFont val="Arial Narrow"/>
        <family val="2"/>
      </rPr>
      <t>16-Sep-2021</t>
    </r>
  </si>
  <si>
    <t>Frecuencia o factibilidad</t>
  </si>
  <si>
    <t>Resultado riesgo</t>
  </si>
  <si>
    <t>Diseño del control</t>
  </si>
  <si>
    <t>Ejecución del control</t>
  </si>
  <si>
    <t>Solidez individual del control</t>
  </si>
  <si>
    <t>Debe establecer acciones para fortalecer el control</t>
  </si>
  <si>
    <t>Solidez del conjunto de controles</t>
  </si>
  <si>
    <t>Proceso Direccionamiento Estratégico 
Mapa de riesgos de corrupción</t>
  </si>
  <si>
    <t>Evaluación de impacto riesgos de corrupción</t>
  </si>
  <si>
    <t>Descripción</t>
  </si>
  <si>
    <t>No. de Referencia del Riesgo de Corrupción</t>
  </si>
  <si>
    <t>A continuación, a cada una de las preguntas responda Si o No, según corresponda</t>
  </si>
  <si>
    <t>Pregunta: ¿Si el riesgo de corrupción se materialización podria …?</t>
  </si>
  <si>
    <t>Respuesta</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</si>
  <si>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</si>
  <si>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</si>
  <si>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</si>
  <si>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</si>
  <si>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</si>
  <si>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</si>
  <si>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</si>
  <si>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</si>
  <si>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</si>
  <si>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</si>
  <si>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</si>
  <si>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</si>
  <si>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</si>
  <si>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</si>
  <si>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</si>
  <si>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</si>
  <si>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</si>
  <si>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</si>
  <si>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</si>
  <si>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Impacto riesgo de corrupción</t>
  </si>
  <si>
    <t>Total de preguntas afirmativas</t>
  </si>
  <si>
    <t>Total de preguntas negativas</t>
  </si>
  <si>
    <r>
      <t xml:space="preserve">Responder afirmativamente de </t>
    </r>
    <r>
      <rPr>
        <sz val="11"/>
        <color rgb="FFFFC000"/>
        <rFont val="Arial Narrow"/>
        <family val="2"/>
      </rPr>
      <t>1 a 5 pregunta(s) genera un impacto moderado.</t>
    </r>
    <r>
      <rPr>
        <sz val="11"/>
        <color theme="1"/>
        <rFont val="Arial Narrow"/>
        <family val="2"/>
      </rPr>
      <t xml:space="preserve">
Responder afirmativamente de </t>
    </r>
    <r>
      <rPr>
        <sz val="11"/>
        <color theme="9" tint="-0.249977111117893"/>
        <rFont val="Arial Narrow"/>
        <family val="2"/>
      </rPr>
      <t>6 a 11 preguntas genera un impacto mayor.</t>
    </r>
    <r>
      <rPr>
        <sz val="11"/>
        <color theme="1"/>
        <rFont val="Arial Narrow"/>
        <family val="2"/>
      </rPr>
      <t xml:space="preserve">
Responder afirmativamente de </t>
    </r>
    <r>
      <rPr>
        <sz val="11"/>
        <color rgb="FFFF0000"/>
        <rFont val="Arial Narrow"/>
        <family val="2"/>
      </rPr>
      <t>12 a 19 preguntas genera un impacto catastrófico.</t>
    </r>
    <r>
      <rPr>
        <sz val="11"/>
        <color theme="1"/>
        <rFont val="Arial Narrow"/>
        <family val="2"/>
      </rPr>
      <t xml:space="preserve">
Importante: Si la respuesta a la </t>
    </r>
    <r>
      <rPr>
        <b/>
        <sz val="11"/>
        <color rgb="FFFF0000"/>
        <rFont val="Arial Narrow"/>
        <family val="2"/>
      </rPr>
      <t xml:space="preserve">pregunta 16 </t>
    </r>
    <r>
      <rPr>
        <sz val="11"/>
        <color rgb="FFFF0000"/>
        <rFont val="Arial Narrow"/>
        <family val="2"/>
      </rPr>
      <t>es afirmativa, el riesgo se considera catastrófico</t>
    </r>
    <r>
      <rPr>
        <sz val="11"/>
        <color theme="1"/>
        <rFont val="Arial Narrow"/>
        <family val="2"/>
      </rPr>
      <t xml:space="preserve">. 
Por cada riesgo de corrupción identificado, se debe diligenciar una casilla de estas </t>
    </r>
  </si>
  <si>
    <t>Moderado: Genera medianas consecuencias sobre la entidad</t>
  </si>
  <si>
    <t>Moderado</t>
  </si>
  <si>
    <t>Mayor: Genera altas consecuencias sobre la entidad.</t>
  </si>
  <si>
    <t>Mayor</t>
  </si>
  <si>
    <t>Catastrófico: Genera consecuencias desastrosas para la entidad</t>
  </si>
  <si>
    <t>Catastrófico</t>
  </si>
  <si>
    <t>Evaluación del diseño del control</t>
  </si>
  <si>
    <t>No. de Referencia del control</t>
  </si>
  <si>
    <t>A continuación, califiqué según el mensaje de entrada correspondiente, cada uno de los aspectos de la evaluación del diseño del control:</t>
  </si>
  <si>
    <t>N</t>
  </si>
  <si>
    <t>Pregunta</t>
  </si>
  <si>
    <t>¿Asignación del responsable?</t>
  </si>
  <si>
    <t>¿Segregación y autoridad del responsable?</t>
  </si>
  <si>
    <t>¿Periodicidad?</t>
  </si>
  <si>
    <t>¿Propósito?</t>
  </si>
  <si>
    <t>¿Comó se realiza la actividad de control?</t>
  </si>
  <si>
    <t>¿Que pasa con las observaciones o desviaciones?</t>
  </si>
  <si>
    <t>¿Evidencia de ejecución del control?</t>
  </si>
  <si>
    <t>Calificación total del control</t>
  </si>
  <si>
    <t xml:space="preserve">HERRAMIENTAS Y TÉCNICAS </t>
  </si>
  <si>
    <t>HERRAMIENTAS Y TÉCNICAS</t>
  </si>
  <si>
    <t>PROCESO DE VALORACIÓN DEL RIESGO</t>
  </si>
  <si>
    <t>Identificación del Riesgo</t>
  </si>
  <si>
    <t>Análisis del Riesgo</t>
  </si>
  <si>
    <t>Causas</t>
  </si>
  <si>
    <t>Lluvia de Ideas</t>
  </si>
  <si>
    <t>x</t>
  </si>
  <si>
    <t>Entrevistas Estructuradas o Semiestructuradas</t>
  </si>
  <si>
    <t>Delphi</t>
  </si>
  <si>
    <t>Listas de Verificación</t>
  </si>
  <si>
    <t>Estructura ¿Qué pasaría si?</t>
  </si>
  <si>
    <t>Análisis de Escenario</t>
  </si>
  <si>
    <t>Análisis de Impacto en el negocio</t>
  </si>
  <si>
    <t>Análisis de la causa principal (ACP)</t>
  </si>
  <si>
    <t>Análisis de modos y efectos de fallas (AMEF) y Análisis de modos y efectos de falla y criticidad (AMEFC)</t>
  </si>
  <si>
    <t>Análisis de árbol de fallas (AAF)</t>
  </si>
  <si>
    <t>Análisis de árbol de eventos (AAE)</t>
  </si>
  <si>
    <t>Análisis de causas y consecuencias</t>
  </si>
  <si>
    <t>Análisis de causa y efecto</t>
  </si>
  <si>
    <t>Análisis de Árbol de Decisiones</t>
  </si>
  <si>
    <t>Análisis en esquema de corbatín o "Bow tie"</t>
  </si>
  <si>
    <t xml:space="preserve">Fuente: Tomado de la Norma Técnica Colombiana NTC-ISO31000. Tabla A.1.  INSTITUTO COLOMBIANO DE NORMAS TÉCNICAS Y CERTIFICACIÓN -ICONTEC. </t>
  </si>
  <si>
    <r>
      <rPr>
        <b/>
        <sz val="10"/>
        <rFont val="Arial Narrow"/>
        <family val="2"/>
      </rPr>
      <t>NOTA:</t>
    </r>
    <r>
      <rPr>
        <sz val="10"/>
        <rFont val="Arial Narrow"/>
        <family val="2"/>
      </rPr>
      <t xml:space="preserve"> No se relacionan todas las técnicas de la Tabla A.1 de la Norma Técnica NTC-ISO31010, dada la complejidad de algunas de ellas, para ampliar esta información se deberán consultar de forma directa la fuente.</t>
    </r>
  </si>
  <si>
    <t>NOMBRE DE LA TÉCNICA</t>
  </si>
  <si>
    <t>DESCRIPCIÓN</t>
  </si>
  <si>
    <t>FORTALEZAS Y LIMITACIONES DE LA TÉCNICA</t>
  </si>
  <si>
    <t>ORIENTACIONES GENERALES Y/O EJEMPLO</t>
  </si>
  <si>
    <t xml:space="preserve">FORTALEZAS  </t>
  </si>
  <si>
    <t>LIMITACIONES</t>
  </si>
  <si>
    <t>Lluvia de Ideas
(ó Tormenta de Ideas)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</si>
  <si>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</si>
  <si>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</si>
  <si>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evitando así la influencia de aspectos políticos o personales que pueden impedir el flujo libre de las ideas. 
</t>
  </si>
  <si>
    <t>Una sesión de lluvia de ideas estructurada debería cubrir los siguientes pasos:</t>
  </si>
  <si>
    <t>USO:</t>
  </si>
  <si>
    <t xml:space="preserve">Se puede utilizar  para discusiones  de alto nivel en las identifican los problemas, para la revisión más detallada, o en un nivel detallado para problemas particulares. </t>
  </si>
  <si>
    <t>PROCESO:</t>
  </si>
  <si>
    <t>La lluvia de ideas puede ser formal o informal.</t>
  </si>
  <si>
    <t>En un Proceso Formal:</t>
  </si>
  <si>
    <t>El facilitador  prepara antes de la sesión las orientaciones y guías de pensamiento adecuadas  para El contexto.</t>
  </si>
  <si>
    <t>Se define los objetivos  de la sesión y Se explican las reglas.</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</si>
  <si>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</si>
  <si>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</si>
  <si>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Fuente: Fundible 
(Consultado en: http://www.fundibeq.org/opencms/export/sites/default/PWF/downloads/gallery/methodology/tools/tormenta_de_ideas.pdf)</t>
  </si>
  <si>
    <t>En un Proceso Informal:</t>
  </si>
  <si>
    <t>Es menos estructurada y con frecuencia es más específica para un fin determinado.</t>
  </si>
  <si>
    <r>
      <rPr>
        <b/>
        <sz val="11"/>
        <color theme="1"/>
        <rFont val="Arial Narrow"/>
        <family val="2"/>
      </rPr>
      <t xml:space="preserve">Ejemplo: </t>
    </r>
    <r>
      <rPr>
        <sz val="11"/>
        <color theme="1"/>
        <rFont val="Arial Narrow"/>
        <family val="2"/>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</si>
  <si>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</si>
  <si>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</si>
  <si>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</si>
  <si>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</si>
  <si>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r>
      <rPr>
        <b/>
        <sz val="11"/>
        <color theme="1"/>
        <rFont val="Arial Narrow"/>
        <family val="2"/>
      </rPr>
      <t xml:space="preserve">EJEMPLO ENTREVISTA ESTRUCTURADA
Agenda de la Entrevista
</t>
    </r>
    <r>
      <rPr>
        <sz val="11"/>
        <color theme="1"/>
        <rFont val="Arial Narrow"/>
        <family val="2"/>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1"/>
        <color theme="1"/>
        <rFont val="Arial Narrow"/>
        <family val="2"/>
      </rPr>
      <t>Estrategias y Objetivos</t>
    </r>
    <r>
      <rPr>
        <sz val="11"/>
        <color theme="1"/>
        <rFont val="Arial Narrow"/>
        <family val="2"/>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11"/>
        <color theme="1"/>
        <rFont val="Arial Narrow"/>
        <family val="2"/>
      </rPr>
      <t>Fuente: Price 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</si>
  <si>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</si>
  <si>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</si>
  <si>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</si>
  <si>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</si>
  <si>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</si>
  <si>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</si>
  <si>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r>
      <t xml:space="preserve">Figura 14 - El proceso del Método Delphi (Astigarraga, E., 2001)
</t>
    </r>
    <r>
      <rPr>
        <b/>
        <sz val="11"/>
        <color theme="1"/>
        <rFont val="Arial Narrow"/>
        <family val="2"/>
      </rPr>
      <t xml:space="preserve">Fuente: Consultado en://www.monografias.com/trabajos75/expatriciacion-desarrollo-competencias-region-iberica/expatriciacion-desarrollo-competencias-region-iberica3.shtml#ixzz3GyiTZQ4k
</t>
    </r>
  </si>
  <si>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</si>
  <si>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</si>
  <si>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</si>
  <si>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</si>
  <si>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</si>
  <si>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1"/>
        <color theme="1"/>
        <rFont val="Arial Narrow"/>
        <family val="2"/>
      </rPr>
      <t>EJEMPLO:</t>
    </r>
    <r>
      <rPr>
        <sz val="11"/>
        <color theme="1"/>
        <rFont val="Arial Narrow"/>
        <family val="2"/>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11"/>
        <color theme="1"/>
        <rFont val="Arial Narrow"/>
        <family val="2"/>
      </rPr>
      <t>Fuente: Price 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</si>
  <si>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</si>
  <si>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</si>
  <si>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</si>
  <si>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</si>
  <si>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</si>
  <si>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Fuente: Consultado en: http://www.arlsura.com/pag_serlinea/distribuidores/doc/documentacion/analisis_de_seguridad.pdf</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</si>
  <si>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</si>
  <si>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semicuantitativa para calificar las acciones  creadas en términos de prioridad. Normalmente, esta valoración del riesgo se realiza tomando  en consideración los controles existentes y su eficacia.</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</si>
  <si>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</si>
  <si>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</si>
  <si>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</si>
  <si>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r>
      <t>EJEMPLO ANÁLISIS ESCENARIOS PARA EL SECTOR TIC</t>
    </r>
    <r>
      <rPr>
        <sz val="11"/>
        <color theme="1"/>
        <rFont val="Arial Narrow"/>
        <family val="2"/>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creíbles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</si>
  <si>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</si>
  <si>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Fuente: Consultado en: http://www.pnt.org.mx/boletin/Junio_2011/Pdfs/Innovacion_en_mercadotecnia.pdf</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</si>
  <si>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</si>
  <si>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</si>
  <si>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</si>
  <si>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</si>
  <si>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r>
      <rPr>
        <b/>
        <sz val="11"/>
        <color theme="1"/>
        <rFont val="Arial Narrow"/>
        <family val="2"/>
      </rPr>
      <t>PASOS ESENCIALES:</t>
    </r>
    <r>
      <rPr>
        <sz val="11"/>
        <color theme="1"/>
        <rFont val="Arial Narrow"/>
        <family val="2"/>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</si>
  <si>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</si>
  <si>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r>
      <t xml:space="preserve">Ya con esta información recopilada, se hace necesario determinar en una escala los tiempos de recuperación óptimos. A manera de ejemplo, se puede determinar que estas son las categorías a emplear:
</t>
    </r>
    <r>
      <rPr>
        <b/>
        <sz val="11"/>
        <color theme="1"/>
        <rFont val="Arial Narrow"/>
        <family val="2"/>
      </rPr>
      <t>Categoría 1: Procesos Misionales y/o Críticos (0 a 12 horas)</t>
    </r>
    <r>
      <rPr>
        <sz val="11"/>
        <color theme="1"/>
        <rFont val="Arial Narrow"/>
        <family val="2"/>
      </rPr>
      <t xml:space="preserve">
    Funciones que pueden realizarse sólo si las capacidades se reemplazan por otras idénticas.
    No pueden reemplazarse por métodos manuales.
    Muy baja tolerancia a interrupciones.
</t>
    </r>
    <r>
      <rPr>
        <b/>
        <sz val="11"/>
        <color theme="1"/>
        <rFont val="Arial Narrow"/>
        <family val="2"/>
      </rPr>
      <t>Categoría 2: Vitales (13 a 24 horas)</t>
    </r>
    <r>
      <rPr>
        <sz val="11"/>
        <color theme="1"/>
        <rFont val="Arial Narrow"/>
        <family val="2"/>
      </rPr>
      <t xml:space="preserve">
    Pueden realizarse manualmente por un periodo breve.
    Costo de interrupción un poco más bajos, sólo si son restaurados dentro de un tiempo determinado (5 ó menos días, por ejemplo).
</t>
    </r>
    <r>
      <rPr>
        <b/>
        <sz val="11"/>
        <color theme="1"/>
        <rFont val="Arial Narrow"/>
        <family val="2"/>
      </rPr>
      <t xml:space="preserve">
Categoría 3: Importantes (1 a 3 días)</t>
    </r>
    <r>
      <rPr>
        <sz val="11"/>
        <color theme="1"/>
        <rFont val="Arial Narrow"/>
        <family val="2"/>
      </rPr>
      <t xml:space="preserve">
    Funciones que pueden realizarse manualmente por un periodo prolongado a un costo tolerable.
    El proceso manual puede ser complicado y requeriría de personal adicional.
</t>
    </r>
    <r>
      <rPr>
        <b/>
        <sz val="11"/>
        <color theme="1"/>
        <rFont val="Arial Narrow"/>
        <family val="2"/>
      </rPr>
      <t>Categoría 4: Menores (Mas de 3 días)</t>
    </r>
    <r>
      <rPr>
        <sz val="11"/>
        <color theme="1"/>
        <rFont val="Arial Narrow"/>
        <family val="2"/>
      </rPr>
      <t xml:space="preserve">
Funciones que pueden interrumpirse por tiempos prolongados a un costo pequeño o nulo.</t>
    </r>
  </si>
  <si>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</si>
  <si>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</si>
  <si>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</si>
  <si>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</si>
  <si>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</si>
  <si>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</si>
  <si>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</si>
  <si>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semicuantitativa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</si>
  <si>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</si>
  <si>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</si>
  <si>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</si>
  <si>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</si>
  <si>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</si>
  <si>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</si>
  <si>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</si>
  <si>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Fuente: INSTITUTO COLOMBIANO DE NORMAS TÉCNICAS Y CERTIFICACIÓN -ICONTEC. Norma Técnica Colombiana NTC-ISO31010. 2013. p. 55</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</si>
  <si>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</si>
  <si>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</si>
  <si>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</si>
  <si>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</si>
  <si>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</si>
  <si>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</si>
  <si>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</si>
  <si>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</si>
  <si>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</si>
  <si>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Exige mayor control sobre su aplicación que las técnicas individualizadas de árboles de fallos y sucesos.
Este análisis es más complejo que los análisis de árbol de fallas y árbol de eventos, tanto en su construcción como en la manera 
</t>
  </si>
  <si>
    <t>Fuente: INSTITUTO COLOMBIANO DE NORMAS TÉCNICAS Y CERTIFICACIÓN -ICONTEC. Norma Técnica Colombiana NTC-ISO31010. 2013. p. 61</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</si>
  <si>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después de un evento crítico.</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</si>
  <si>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</si>
  <si>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</si>
  <si>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</si>
  <si>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</si>
  <si>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Fuente: USTA-ICONTEC. Maestría en Calidad y Gestión Integral. Taller Gestión de la Calidad. 2013.</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</si>
  <si>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</si>
  <si>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</si>
  <si>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</si>
  <si>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</si>
  <si>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</si>
  <si>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</si>
  <si>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</si>
  <si>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</si>
  <si>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suministra una representación gráfica clara del problema.
Enfatiza la atención en los controles que supuestamente están implementados tanto para prevenir como para mitigar.
No necesita de un nivel alto de experticia para su utilización.</t>
  </si>
  <si>
    <t>No se puede representar cuando se producen simultáneamente causas múltiples para originar las consecuencias.
Es posible que simplifique demasiado las situaciones complejas, particularmente cuando se intenta hacer la cuantificación.</t>
  </si>
  <si>
    <t>Fuente: Consultado en: http://www.usmp.edu.pe/recursoshumanos/pdf/Analisis_Bow_Tie.pdf</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</si>
  <si>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hacia la falla.</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</si>
  <si>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pueden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</si>
  <si>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Tabla Criterios para definir el nivel de probabilidad</t>
  </si>
  <si>
    <t>Frecuencia de la Actividad</t>
  </si>
  <si>
    <t>Probabilidad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</si>
  <si>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</si>
  <si>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</si>
  <si>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</si>
  <si>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</si>
  <si>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</si>
  <si>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</si>
  <si>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</si>
  <si>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</si>
  <si>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</si>
  <si>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</si>
  <si>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</si>
  <si>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</si>
  <si>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</si>
  <si>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</si>
  <si>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</si>
  <si>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</si>
  <si>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</si>
  <si>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</si>
  <si>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</si>
  <si>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</si>
  <si>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</si>
  <si>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</si>
  <si>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</si>
  <si>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</si>
  <si>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</si>
  <si>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</si>
  <si>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</si>
  <si>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</si>
  <si>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</si>
  <si>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</si>
  <si>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</si>
  <si>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</si>
  <si>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</si>
  <si>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</si>
  <si>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</si>
  <si>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directiva y accionistas y/o de proveedores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</si>
  <si>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</si>
  <si>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</si>
  <si>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</si>
  <si>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</si>
  <si>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</si>
  <si>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</si>
  <si>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</si>
  <si>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</si>
  <si>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</si>
  <si>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</si>
  <si>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</si>
  <si>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</si>
  <si>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FUERTE</t>
  </si>
  <si>
    <t>MODERADO</t>
  </si>
  <si>
    <t>DÉBIL</t>
  </si>
  <si>
    <t xml:space="preserve"> </t>
  </si>
  <si>
    <t>Calificación Solidez</t>
  </si>
  <si>
    <t>Controles ayudan a disminuir probabilidad</t>
  </si>
  <si>
    <t>DIRECTAMENTE</t>
  </si>
  <si>
    <t>NO DISMINUYE</t>
  </si>
  <si>
    <t>DEBIL</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</si>
  <si>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</si>
  <si>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</si>
  <si>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</si>
  <si>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</si>
  <si>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</si>
  <si>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</si>
  <si>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</si>
  <si>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</si>
  <si>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</si>
  <si>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</si>
  <si>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</si>
  <si>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</si>
  <si>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</si>
  <si>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</si>
  <si>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</si>
  <si>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Leve</t>
  </si>
  <si>
    <t>Casi Seguro</t>
  </si>
  <si>
    <t>Probable</t>
  </si>
  <si>
    <t>Posible</t>
  </si>
  <si>
    <t>Improbable</t>
  </si>
  <si>
    <t>Rara Vez</t>
  </si>
  <si>
    <t>Ejemplo formula calculo nivel riesgo</t>
  </si>
  <si>
    <t>Lista de Objetivos especificos</t>
  </si>
  <si>
    <t xml:space="preserve">Lista de objetivos estratégicos </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</si>
  <si>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</si>
  <si>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</si>
  <si>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xml:space="preserve">Fortalecer la Vigilancia   </t>
  </si>
  <si>
    <t>Gestión del conocimiento e innovación</t>
  </si>
  <si>
    <t>Implementar un modelo para la gestión del conocimiento y la innovación a través del uso y apropiación de las herramientas y metodologias enfocadas a fortalecer el aprendizaje organizacional, fomentar la innovación y transferir el conocimiento a los grupos de valor de la Supertransporte.</t>
  </si>
  <si>
    <t xml:space="preserve">Fortalecer las Tecnologías de la Información y las Telecomunicaciones  </t>
  </si>
  <si>
    <t>Gestión de comunicaciones</t>
  </si>
  <si>
    <t>Divulgar oportunamente información a los diferentes grupos de interés, a través de la implementacion de estrategias y el  fortalecimiento de los canales de comunicación, con el fin mejorar la interacción con la ciudadanía y el posicionamiento de la imagen institucional.</t>
  </si>
  <si>
    <t>Brindar Protección al Usuario</t>
  </si>
  <si>
    <t>Gestión TIC´S</t>
  </si>
  <si>
    <t>Proveer,   gestionar   y   mantener   los   sistemas   de información,  infraestructura  y  los servicios  de  TIC seguros y de calidad por medio de la implementación de   planes,   políticas   y   estándares,   con   el   fin   de promover  y  contribuir  a  la  transformación  digital  y  la toma de decisiones.</t>
  </si>
  <si>
    <t>Fortalecer la presencia en las regiones </t>
  </si>
  <si>
    <t>Gestión de relacionamiento con el ciudadano</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</si>
  <si>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cocreación, con el fin mejorar la satisfacción, fortalecer el relacionamiento y facilitar el acceso de la ciudadanía a la oferta de tramites y servicios de la Supertransporte.</t>
  </si>
  <si>
    <t>Fortalecimiento Institucional</t>
  </si>
  <si>
    <t>Vigilancia</t>
  </si>
  <si>
    <t>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</si>
  <si>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Inspección</t>
  </si>
  <si>
    <t xml:space="preserve">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 </t>
  </si>
  <si>
    <t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t>
  </si>
  <si>
    <t>Gestión administrativa</t>
  </si>
  <si>
    <t>Administrar los bienes y servicios necesarios para el funcionamiento de la entidad mediante la correcta ejecución de los planes y programas  con el fin de satisfacer las necesidades y el efectivo funcionamiento de la entidad.</t>
  </si>
  <si>
    <t>Gestión contractual</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</si>
  <si>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</si>
  <si>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Gestión jurídica</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</si>
  <si>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Supertransporte</t>
  </si>
  <si>
    <t>Gestión financiera</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</si>
  <si>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</si>
  <si>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Gestión de talento humano</t>
  </si>
  <si>
    <t xml:space="preserve">Administrar el ciclo  de vida del personal al interior de la entidad mediante  programas y planes que desarrollen integralmente a los servidores públicos en beneficio del cumplimiento de la misión institucional </t>
  </si>
  <si>
    <t>Gestión documental</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</si>
  <si>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</si>
  <si>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Evaluación independiente</t>
  </si>
  <si>
    <t>Verificar el sistema de Control Interno, por medio de la evaluación, auditoría y seguimiento con enfoque en riesgos, para aportar al cumplimiento de los objetivos, la misión institucional, el desempeño de los procesos, la mejora continua y la toma de decisiones.</t>
  </si>
  <si>
    <t>Control interno disciplinario</t>
  </si>
  <si>
    <t>Ejercer 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</si>
  <si>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Proceso Cadena de Valor 2021</t>
  </si>
  <si>
    <t>Tipo Proceso Cadena de Valor 2021</t>
  </si>
  <si>
    <t>OBJETIVOS ESTRATEGICOS</t>
  </si>
  <si>
    <t>Objetivo Especifico 2021</t>
  </si>
  <si>
    <t>Gestión Jurídica</t>
  </si>
  <si>
    <t>Apoyo</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</si>
  <si>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t>
  </si>
  <si>
    <t>Gestión Financiera</t>
  </si>
  <si>
    <t>Gestión Administrativa</t>
  </si>
  <si>
    <t>Gestión Contractual</t>
  </si>
  <si>
    <t>Gestión del Talento Humano</t>
  </si>
  <si>
    <t xml:space="preserve">Administrar el ciclo del personal al interior de la entidad mediante  programas y planes que desarrollen integralmente a los servidores públicos para fortalecer las habilidades y competencias para el cumplimiento de la misión institucional </t>
  </si>
  <si>
    <t>Gestión Documental</t>
  </si>
  <si>
    <t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t>
  </si>
  <si>
    <t>Gestión de Comunicaciones</t>
  </si>
  <si>
    <t>Estratégico</t>
  </si>
  <si>
    <t>Divulgar oportunamente información a los diferentes grupos de interés, a través de la implementación de estrategias y el  fortalecimiento de los canales de comunicación, con el fin mejorar la interacción con la ciudadanía y el posicionamiento de la imagen institucional.</t>
  </si>
  <si>
    <t>Gestión de las TICs</t>
  </si>
  <si>
    <t>Fortalecer las Tecnologías de la Información y las Telecomunicaciones.</t>
  </si>
  <si>
    <t>Proveer , gestionar y mantener los sistemas de información, infraestructura y los servicios de TIC  seguros y de calidad por medio de la implementación de planes, políticas y estándares, con el fin de  promover y contribuir a la transformación digital y la toma de decisiones.</t>
  </si>
  <si>
    <t>Direccionamiento Estratégico</t>
  </si>
  <si>
    <t>Establecer lineamientos estratégicos y de operación en la entidad mediante procedimientos y metodologías de planeación y mejoramiento continuo para el cumplimiento de los objetivos institucionales, sectoriales y metas del plan nacional de desarrollo.</t>
  </si>
  <si>
    <t>Gestión del Conocimiento y la Innovación</t>
  </si>
  <si>
    <t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t>
  </si>
  <si>
    <t>Evaluación Independiente</t>
  </si>
  <si>
    <t>Evaluación y Control</t>
  </si>
  <si>
    <t>Control Interno Disciplinario</t>
  </si>
  <si>
    <t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t>
  </si>
  <si>
    <t>Misional</t>
  </si>
  <si>
    <t>Fortalecer la Vigilancia.</t>
  </si>
  <si>
    <t xml:space="preserve">Inspección </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</si>
  <si>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</si>
  <si>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Vigilancia - Regionales</t>
  </si>
  <si>
    <t>Fortalecer la presencia en las regionales.</t>
  </si>
  <si>
    <t>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</si>
  <si>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Gestión del Relacionamiento con el Ciudadano</t>
  </si>
  <si>
    <t>Brindar Protección a los Usuarios</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</si>
  <si>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</si>
  <si>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Tabla Atributos para el diseño del control</t>
  </si>
  <si>
    <t>Características</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</si>
  <si>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</si>
  <si>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</si>
  <si>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</si>
  <si>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</si>
  <si>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</si>
  <si>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</si>
  <si>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</si>
  <si>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</si>
  <si>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</si>
  <si>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</si>
  <si>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</si>
  <si>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</si>
  <si>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</si>
  <si>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</si>
  <si>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</si>
  <si>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</si>
  <si>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</si>
  <si>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</si>
  <si>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</si>
  <si>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</si>
  <si>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</si>
  <si>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</si>
  <si>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</si>
  <si>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</si>
  <si>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</si>
  <si>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</si>
  <si>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</si>
  <si>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</si>
  <si>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</si>
  <si>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</si>
  <si>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</si>
  <si>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</si>
  <si>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</si>
  <si>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</si>
  <si>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</si>
  <si>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</si>
  <si>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</si>
  <si>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</si>
  <si>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</si>
  <si>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Ejecución y Administración de procesos</t>
  </si>
  <si>
    <t>Fraude Interno</t>
  </si>
  <si>
    <t>Fallas Tecnologicas</t>
  </si>
  <si>
    <t xml:space="preserve">Corrupción </t>
  </si>
  <si>
    <t>Relaciones Laborales</t>
  </si>
  <si>
    <t>Usuarios, productos y practicas , organizacionales</t>
  </si>
  <si>
    <t xml:space="preserve">Compartir </t>
  </si>
  <si>
    <t>Reducir</t>
  </si>
  <si>
    <t>SI</t>
  </si>
  <si>
    <t>NO</t>
  </si>
  <si>
    <t>Registro Sustancial</t>
  </si>
  <si>
    <t>Registro Material</t>
  </si>
  <si>
    <t>Sin registro</t>
  </si>
  <si>
    <t>Líder de proceso de Control Interno Disciplinario</t>
  </si>
  <si>
    <t>Mensualmente</t>
  </si>
  <si>
    <t>Asignación las quejas, denuncias, o informes y expedientes que se reciben o se están gestionando.</t>
  </si>
  <si>
    <t>Asignar las quejas, denuncias, o informes y expedientes que se reciben o se están gestionando</t>
  </si>
  <si>
    <t>Se realiza reunión en la cual se revisa el número de expedientes asignados a cada profesional, se verifica el avance y se asignan el caso nuevo o que requieren ser gestionados acorde con el perfil profesional y se registra en base de datos seguimiento de procesos y se realiza acta de reunión.</t>
  </si>
  <si>
    <t>En el seguimiento si se identifican demoras o que no hay avances se reasigna lo que permite una imparcialidad en el manejo</t>
  </si>
  <si>
    <t xml:space="preserve">Acta de asignación de expediente </t>
  </si>
  <si>
    <t>Revisión por parte de la coordinadora del grupo</t>
  </si>
  <si>
    <t xml:space="preserve">Revisar que la gestión del profesional está acorde con los procedimientos </t>
  </si>
  <si>
    <t xml:space="preserve">Revisando las actuaciones de los expedientes verificando que este acorde con el procedimiento </t>
  </si>
  <si>
    <t>En caso de que la actuación presente inconsistencias se le devuelve al profesional para ajustes y nuevamente se revisa</t>
  </si>
  <si>
    <t xml:space="preserve">Firma de los actos del expediente con el revisó </t>
  </si>
  <si>
    <t>Diariamente o cada vez que se genera notificaciones o actuaciones en los expedientes</t>
  </si>
  <si>
    <t>Posible desarrollo de actividades del control disciplinario en beneficio propio o de terceros</t>
  </si>
  <si>
    <t xml:space="preserve">Acción u omisión de las actividades definidas que permiten mantener la ética y los principios rectores </t>
  </si>
  <si>
    <t>Uso de poder y desviación de la gestión de lo público para el beneficio propio o de una persona por grados de amistad o por soborno</t>
  </si>
  <si>
    <t>Si</t>
  </si>
  <si>
    <t>No</t>
  </si>
  <si>
    <t xml:space="preserve">Sensibilizar al grupo de control interno disciplinario sobre la importancia de la conducta ética </t>
  </si>
  <si>
    <t>Implementar la revisión de posible pérdida de competencia para gestionar algún expediente por lazos de amistad para mantener la transparencia y cumplimiento de la conducta ética</t>
  </si>
  <si>
    <t>Posible daño económico o reputacional por acción u omisión de las actividades definidas que permiten mantener la ética y los principios rectores debido al uso de poder y desviación de la gestión de lo público para el beneficio propio o de una persona por grados de amistad o por soborno</t>
  </si>
  <si>
    <t/>
  </si>
  <si>
    <t>40%</t>
  </si>
  <si>
    <t>30%</t>
  </si>
  <si>
    <t>25%</t>
  </si>
  <si>
    <t>Mensual</t>
  </si>
  <si>
    <t>A. DIR1</t>
  </si>
  <si>
    <t>P. CID 1</t>
  </si>
  <si>
    <t xml:space="preserve">
Direccionamiento indebido de  los recursos de los proyectos de inversión para favorecer a terceros </t>
  </si>
  <si>
    <t>Modificar las actividades requeridas para el logro de las metas establecidas de los Proyectos de Inversión</t>
  </si>
  <si>
    <t>Debilidad de los sistemas de control y/o supervisión</t>
  </si>
  <si>
    <t>Posibilidad de afectación reputacional y económica por modificar las actividades requeridas para el logro de las metas establecidas de los Proyectos de Inversión para beneficio a terceros, debido a la debilidad de los sistemas de control y/o supervisión</t>
  </si>
  <si>
    <t>Procedimiento para la formulación y seguimiento a los proyectos de inversión. (DE-PR-03 Gestión de la Inversión)</t>
  </si>
  <si>
    <t>Profesional especializado OAP</t>
  </si>
  <si>
    <t>Monitorear la ejecución de los recursos de los proyectos de inversión</t>
  </si>
  <si>
    <t>Descargando del SIIF-Nación los listados y reportes de ejecución presupuestal  para la actualización del seguimiento a los proyectos de inversión</t>
  </si>
  <si>
    <t>El control siempre se aplica porque es obligatorio puesto que de no realizarlo se incumpliría el reporte en la plataforma SPI del DNP</t>
  </si>
  <si>
    <t>Reporte de seguimiento (archivo excel)</t>
  </si>
  <si>
    <t>Acompañar a las dependencias responsables de las iniciativas de inversión, en la gestión para el desarrollo de las contrataciones por proyecto de inversión</t>
  </si>
  <si>
    <t>Jefe OAP
Profesional Especializado</t>
  </si>
  <si>
    <t>Reporte de seguimiento SPI en plataforma del DNP</t>
  </si>
  <si>
    <t>Profesional especializado OAP (rol formulador)</t>
  </si>
  <si>
    <t>Reportar el avance físico, económico y de gestión de los recursos de inversión para el cumplimiento de sus indicadores</t>
  </si>
  <si>
    <t>Ingresando a la plataforma SPI del DNP, logea usuario del rol formulador y alimenta el avance de cada uno de los rubros e indicadores asociados para el proyecto de inversión</t>
  </si>
  <si>
    <t>Si el control se devía el DNP requiere a la Superintendencia comunicando el incumplimiento en el reporte</t>
  </si>
  <si>
    <t>Ficha EBI actualizada y publicada trimestralmente en página web</t>
  </si>
  <si>
    <t>Hacer reuniones de seguimiento con los responsables de las iniciativas de inversión y con  jefes.</t>
  </si>
  <si>
    <t xml:space="preserve">Modificaciones al Plan Anual de Adquisiciones </t>
  </si>
  <si>
    <t>Jefe Oficina de Planeación</t>
  </si>
  <si>
    <t xml:space="preserve">Revisar e incluir en el PAA, la información correspondiente a las contrataciones asociadas a los recursos de inversión </t>
  </si>
  <si>
    <t>Verificando que la información del contrato corresponde a lo descrito en la ficha EBI</t>
  </si>
  <si>
    <t>No se acepta la solicitud de modificación en el PAA</t>
  </si>
  <si>
    <t xml:space="preserve">Correos electrónicos y Memorando de Visto Bueno a la solicitud de modificación </t>
  </si>
  <si>
    <t>Anual</t>
  </si>
  <si>
    <t>B. GCI1</t>
  </si>
  <si>
    <t>Jefe inmediato</t>
  </si>
  <si>
    <t>Uso del conocimiento para fines personales</t>
  </si>
  <si>
    <t>Abuso del poder para beneficiar a un tercero</t>
  </si>
  <si>
    <t>El conocimiento especifico de un tema centralizado en una sola persona, puede generar subordinación para favorecer a terceros</t>
  </si>
  <si>
    <t>Posibilidad economica reputacional por abuso del poder para beneficiar a un tercero, debido a que el conocimiento especifico de un tema centralizado en una sola persona, puede generar subordinación para favorecer a terceros</t>
  </si>
  <si>
    <t>Jefe inmediato  verifica productos de entrega</t>
  </si>
  <si>
    <t>permanente</t>
  </si>
  <si>
    <t>revisión de documentos entregados</t>
  </si>
  <si>
    <t>Que no se entregue mas información de la requerida</t>
  </si>
  <si>
    <t>Revisión y corrección de trabajos entregados cuando sea del caso</t>
  </si>
  <si>
    <t>Documentos entregados corregidos</t>
  </si>
  <si>
    <t>Identificar los temas de gestión que se encuentran centralizados en una sola persona o susceptibles que se generen esas practicas</t>
  </si>
  <si>
    <t>Líder de Gestión del Conocimiento, líderes de Proceso y Jefes inmediatos</t>
  </si>
  <si>
    <t xml:space="preserve">El oficial de Transparencia recibe denuncias por el Botón de trasparencia y el correo soytransparente@supertransporte.gov.co </t>
  </si>
  <si>
    <t>Oficial de transparencia</t>
  </si>
  <si>
    <t>Permanente</t>
  </si>
  <si>
    <t>Identificar abuso del conocimiento para beneficiar un tercero</t>
  </si>
  <si>
    <t>Consultando en el link de trasparencia e identificando los posibles casos de abuso del poder para beneficiar a un tercero</t>
  </si>
  <si>
    <t>Efectuar comunicado</t>
  </si>
  <si>
    <t>Denuncias botón de transparencia</t>
  </si>
  <si>
    <t>Elevar el nivel de detalle de los procedimientos de los cargos claves de cada dependencia</t>
  </si>
  <si>
    <t>Incumplimiento de los requisitos establecidos en las leyes y normatividad vigente para contratación estatal en la etapa pre contractual.</t>
  </si>
  <si>
    <t>Falta de controles dentro del proceso precontractual al interior de la OTIC.</t>
  </si>
  <si>
    <t xml:space="preserve">Falta de conocimiento en la aplicación del manual de contratación de la entidad </t>
  </si>
  <si>
    <t>Posibilidad de daño económico y reputacional por el incumplimiento de los requisitos establecidos en las leyes y normatividad vigente en procesos de contratación en la etapa precontractual y por falta de conocimiento en la aplicación en el manual de contratación de la Entidad.</t>
  </si>
  <si>
    <t>Manual de contratación actualizado.</t>
  </si>
  <si>
    <t xml:space="preserve">Jefe Oficina Gestión Contractual </t>
  </si>
  <si>
    <t xml:space="preserve">Semestralmente </t>
  </si>
  <si>
    <t xml:space="preserve">Asegurar que se cumplan las etapas del proceso contractual </t>
  </si>
  <si>
    <t>Capacitación periodica a los funcionarios y contratistas responsables de la contratación TIC</t>
  </si>
  <si>
    <t>Reportar ante el proceso de control interno y disciplinario</t>
  </si>
  <si>
    <t xml:space="preserve">Proceso contractual irregual o incompleto </t>
  </si>
  <si>
    <t xml:space="preserve">Actualización periodica del manual de contratacion </t>
  </si>
  <si>
    <t>Lider del Proceso de Contratación</t>
  </si>
  <si>
    <t>Capacitaciones al personal de la Entidad que maneja temas de contratación.</t>
  </si>
  <si>
    <t>Jefe Oficina de Tecnologìas de la Información y las Comunicaciones</t>
  </si>
  <si>
    <t>Mantener actualizados a los colaboradores en temas de contratación estatal.</t>
  </si>
  <si>
    <t>Solicitar capacitación inmediata al personal.</t>
  </si>
  <si>
    <t>Lista de Asistencia a capacitación</t>
  </si>
  <si>
    <t xml:space="preserve">Capacitación periodica del personal que administra los contratos en los procesos </t>
  </si>
  <si>
    <t>Lideres de Procesos</t>
  </si>
  <si>
    <t>PETI Plan Estratégico de Tecnologías de la Información</t>
  </si>
  <si>
    <t>Jefe de Tecnologías de la Información y las Comunicaciones.</t>
  </si>
  <si>
    <t>Documentar las necesidades de tecnología  a nivel de hardware y software que se requiere para implementar los proyectos de tecnología.
Reportar avance del PETI vigente.</t>
  </si>
  <si>
    <t>Revisar PETI vigente para definir que actividades se implementaron y cuales están pendientes.
Formular nuevos proyectos o ajustes a los existentes.</t>
  </si>
  <si>
    <t>Realizar priorización de proyectos de tecnología enfocados a mantener la operación.</t>
  </si>
  <si>
    <t>Matriz de proyectos PETI</t>
  </si>
  <si>
    <t>Socializar los proyectos del PETI con el personal de la OTIC.</t>
  </si>
  <si>
    <t>Equipos de Gobierno y  Estrategia de TI - TICS</t>
  </si>
  <si>
    <t xml:space="preserve">Contar con la matriz de proyectos del PETI actualizada. </t>
  </si>
  <si>
    <t>Establecer, documentar, implementar y mantener procedimientos actualizados en la cadena de valor para contar con información actualizada del Proceso de gestión de TI.</t>
  </si>
  <si>
    <t xml:space="preserve">Pérdida de disponibilidad de la infraestructura tecnológica, sistemas de información y servicios tecnológicos. </t>
  </si>
  <si>
    <t xml:space="preserve">1. Mala planeación contractual
2.. No contar con los elementos de infraestructura física para garantizar la disponibilidad de los servicios.
3. No contar con suficiente personal idonéo y especializado.
4. Ausencia de capacitación y manuales.
5. Falla tecnológica.
</t>
  </si>
  <si>
    <t>No contar con recursos tecnológicos y de talento humano que garanticen la  alta disponibilidad y monitoreo de la infraestructura física y tecnológica de la Entidad.</t>
  </si>
  <si>
    <t>Posibilidad de daño económico y reputacional por la pérdida de disponibilidad de la infraestructura tecnológica, sistemas de información y servicios tecnológicos, al no contar con recursos tecnológicos  y de talento humano que garanticen la  alta disponibilidad y monitoreo de la infraestructura física y tecnológica de la Entidad.</t>
  </si>
  <si>
    <t>Monitoreo a la infraestructura, sistemas de información  y los servicios de TIC</t>
  </si>
  <si>
    <t xml:space="preserve">Líder de infraestructura </t>
  </si>
  <si>
    <t>Diaria</t>
  </si>
  <si>
    <t xml:space="preserve">Detectar alertas tempranas de fallos de los sistemas de información e infraestructura  </t>
  </si>
  <si>
    <t>A través de la herramienta ZABBIX</t>
  </si>
  <si>
    <t xml:space="preserve">Revisión manual </t>
  </si>
  <si>
    <t>50%</t>
  </si>
  <si>
    <t>Implementación de un DRP -Plan de Recuperación de desastres para las aplicaciones criticas de la Entidad.</t>
  </si>
  <si>
    <t>Oficial de Seguridad</t>
  </si>
  <si>
    <t xml:space="preserve">Disponibilidad de sistemas de información criticos en la nube que posee la Entidad. </t>
  </si>
  <si>
    <t>Líder del proceso de TIC
Líder de infraestructura 
Líder de sistemas de Información y Desarrollo
Líder de base de datos
Líder de seguridad de la Información</t>
  </si>
  <si>
    <t xml:space="preserve">Tener una alternativa que garantiza la disponibilidad de los sistemas de  información </t>
  </si>
  <si>
    <t>Activando el servicio de replicación en la nube.</t>
  </si>
  <si>
    <t>Reestablecer los sistemas de manera manual</t>
  </si>
  <si>
    <t xml:space="preserve">Presentar Informes de seguimiento a los servicios en la nube a través de los cuales se realiza el respaldo de la información Crítica. </t>
  </si>
  <si>
    <t xml:space="preserve">Anualmente se propone la adquisición o renovación de herramientas tecnológicas en el plan de adquisiciones . </t>
  </si>
  <si>
    <t>Lídel proceso de TICs</t>
  </si>
  <si>
    <t xml:space="preserve">Analizar </t>
  </si>
  <si>
    <t>Mediante el levantamiento de información de las herramientas que se requieran a nivel tecnológico y se proponen en la reunión de planeación estratégica anual.</t>
  </si>
  <si>
    <t>Remitir comunicación a la Alta Dirección o Cómite de Gesstión Institucional  las necesidades para la próxima vigencia</t>
  </si>
  <si>
    <t xml:space="preserve">Establecer las necesidades del proceso adecuadamente. </t>
  </si>
  <si>
    <t>Semestral</t>
  </si>
  <si>
    <t xml:space="preserve">Anual </t>
  </si>
  <si>
    <t>Gestionar los servicios de tecnologia requeridos por la ST de manera inadecuada</t>
  </si>
  <si>
    <t xml:space="preserve">Falta de procedimientos y/o claridad en la ejecución de los procedimientos de la entidad </t>
  </si>
  <si>
    <t>Gestion Inadecuada del software y hardware del proceso de gestion de TICS</t>
  </si>
  <si>
    <t>Posibilidad de daño económico y reputacional por bloqueo en las operaciones de la entidad debido a la gestión inadecuada del software y hardware del proceso de gestión de TICS</t>
  </si>
  <si>
    <t xml:space="preserve">Registro de los incidentes en la herramienta GLIP-Gestión de Incidentes </t>
  </si>
  <si>
    <t xml:space="preserve">Equipo de infraestructura 
Líder de seguridad de la Información
Jefe Oficina Informatica </t>
  </si>
  <si>
    <t>Diario</t>
  </si>
  <si>
    <t xml:space="preserve">Gestionar los incidentes que se presenten en los servicios que se prestan a la infraestructura tecnologica </t>
  </si>
  <si>
    <t>Se gestionan los incidentes a través de la mesa de servicio.</t>
  </si>
  <si>
    <t>Escalar al proveedor de tecnologia en busca de la solucion al incidente</t>
  </si>
  <si>
    <t>Actualización y soporte de la herramienta GLPI por parte del personal de la mesa de servicios de TI.</t>
  </si>
  <si>
    <t>Equipo de Infraestrutura
Lider Proceso Gestión TICs</t>
  </si>
  <si>
    <t>Aplicación de los procedimientos para la identificación, recolección, adquisición y preservación de información.</t>
  </si>
  <si>
    <t>Contar con los procedimientos necesarios en caso que se presente un evento o incidente sobre la plataforma tecnologica tomando las acciones pertinentes, estos se deberan probar regularmente</t>
  </si>
  <si>
    <t>Actualización, elaboración de los procedimientos identificación, recolección, adquisición y preservación de información.</t>
  </si>
  <si>
    <t>Establecer las razones por las cuales no se ejecuto adecuadamente el control con base en los procedimientos definienido si existe algun error en la ejecucion de los puntos asociados al procedimiento.</t>
  </si>
  <si>
    <t>Seguimiento semestral sobre la efectividad de los procedimientos del Proceso de Gestión TICs.</t>
  </si>
  <si>
    <t>Equipo de Infraestrutura
 Lider Proceso Gestión TICs</t>
  </si>
  <si>
    <t xml:space="preserve">Capacitar al personal de Tics según su sea su rol, en las tecnologias de información y en las actividades a cargo </t>
  </si>
  <si>
    <t xml:space="preserve">Semestral </t>
  </si>
  <si>
    <t xml:space="preserve">Garantizar que el personal cuente con el conocimiento apropiado para mantener los servicios tecnologicos de la entidad </t>
  </si>
  <si>
    <t>Programación de capacitaciónes enfocas a los dispositivos criticos de la entidad garantizando el conocimiento de los funcionarios que deben soportar dichos dispositivos.</t>
  </si>
  <si>
    <t xml:space="preserve">Identificar las causas y/o razones por las cuales la capacitacion no genero el impacto necesario y de ser el caso volver a realizar </t>
  </si>
  <si>
    <t>D. TIC1</t>
  </si>
  <si>
    <t>D. TIC2</t>
  </si>
  <si>
    <t>D. TIC 3</t>
  </si>
  <si>
    <t>El mal uso de la infraestructura requerida en la ST.</t>
  </si>
  <si>
    <t>Debilidad en la definición de proyectos de infraestructura que se requiere para apoyar el funcionamiento de la Entidad</t>
  </si>
  <si>
    <t>Debilidades en la proyección de la capacidad de TI.</t>
  </si>
  <si>
    <t>Posibilidad de daño económico y reputacional por el mal uso o no utilización de la infraestructura requerida para la Entidad por debilidades en la proyección de capacidad de TI</t>
  </si>
  <si>
    <t>Lider del proceso de Gestión de Relacionamiento con el Ciudadano</t>
  </si>
  <si>
    <t>Líder Proceso Gestión de Relacionamiento con el ciudadano</t>
  </si>
  <si>
    <t>H. GRC1</t>
  </si>
  <si>
    <t>Que algun servidor público o contratista solicite o reciba alguna retribución o dadiva para agilizar tramites en la entidad o por realizar su trabajo.</t>
  </si>
  <si>
    <t>Desconocimiento por parte del Ciudadano de la gratuidad de los tramites y servicios de la entidad, de sus derechos, deberes y de las funciones y obligaciones de los servidores públicos.</t>
  </si>
  <si>
    <t>Falta de valores, principios e integridad de parte de los ciudadanos y de los servidores publicos que propician o aceptan retribuciones por un tramite o servicio.</t>
  </si>
  <si>
    <t>Perdida reputacional debido a probabilidad de que los servidores publicos puedan solicitar a los ciudadanos algo a cambio de realizar tramites o servicios ofrecidos por la entidad</t>
  </si>
  <si>
    <t>Publicación de los trámites en la página web de la entidad y en SUIT.</t>
  </si>
  <si>
    <t>Evitar que algun servidor público solicite o reciba alguna retribución o dadiva para agilizar tramites en la entidad o por realizar su trabajo.</t>
  </si>
  <si>
    <t>Publicando los tramites en el SUIT, informando la gratuidad de los mismos</t>
  </si>
  <si>
    <t>Informar a la Secretaria General en caso de no actualización o publicaciòn de los tramites en el SUIT</t>
  </si>
  <si>
    <t>Publicación en el SUIT de los tramites</t>
  </si>
  <si>
    <t>Verificar la actualización y publicación de los tramites en el SUIT, divulgando la gratuidad de los mismos.
Divulgar en la pagina Web de la entidad, la gratuidad de los tramites.</t>
  </si>
  <si>
    <t xml:space="preserve">Mensual </t>
  </si>
  <si>
    <t>Dar de baja bienes en buen estado o que aun sean útiles para la Entidad</t>
  </si>
  <si>
    <t>Acción u Omisión en dar de baja bienes en buen estado o que aún sean útiles para la Entidad</t>
  </si>
  <si>
    <t>Conceptos técnicos erroneos para beneficio propio o de un tercero</t>
  </si>
  <si>
    <t>Posibilidad de daño económico y reputacional por acción u omisión en  dar de baja bienes en buen estado o que aún sean útiles para la Entidad a causa de contar con conceptos técnicos erroneos para beneficio propio o de un tercero.</t>
  </si>
  <si>
    <t>Solicitar concepto técnico al area correspondiente dependiendo la característica del bien.</t>
  </si>
  <si>
    <t>Profesional especializado responsable del almacén</t>
  </si>
  <si>
    <t>Cada vez que se requiera</t>
  </si>
  <si>
    <t>Realizar la evaluación de los bienes por parte del área que tiene conocimiento y determine la baja, bienes inservibles o en estado de obsolesencia</t>
  </si>
  <si>
    <t>No se da de baja los bienes</t>
  </si>
  <si>
    <t>Respuesta al memorando de solicitud de concepto técnico</t>
  </si>
  <si>
    <t>Identificar  los bienes que se encuentran en estado inservible u obsoletos con el fin solicitar el  concepto tecnico  correspondiente</t>
  </si>
  <si>
    <t>Procedimiento de baja de bienes</t>
  </si>
  <si>
    <t>Dar lineamientos a los servidores públicos de cómo deben proceder para la baja de bienes</t>
  </si>
  <si>
    <t>Se informa el profesional que realice las acciones acorde con el procedimiento</t>
  </si>
  <si>
    <t>Correo informativo del procedimiento de baja de bienes</t>
  </si>
  <si>
    <t xml:space="preserve">Convocar al Comité Evaluador con el fin de presentar los bienes previo  concepto tecnico  </t>
  </si>
  <si>
    <t>Director(a) Administrativo (a)</t>
  </si>
  <si>
    <t>Comité Evaluador de Bienes</t>
  </si>
  <si>
    <t>Miembros del Comité</t>
  </si>
  <si>
    <t>Analizar los bienes presentados de acuerdo con los conceptos técnicos emitidos por las áreas involucradas</t>
  </si>
  <si>
    <t>Se convoca a los miembros del comité con fin de que se tome la decisión de dar de baja los bienes presentados</t>
  </si>
  <si>
    <t>Si no se cumplen los criterios no se da de baja los bienes 
Si no sesiona el comité no se da de baja los bienes</t>
  </si>
  <si>
    <t>Acta de comité evaluador de bienes</t>
  </si>
  <si>
    <t>Sustracción de bienes propiedad de la Supertransporte  por parte de funcionarios o contratistas en beneficio propio o de un tercero.</t>
  </si>
  <si>
    <t>Uso del poder por parte de la empresa de vigilancia contratada en las diferentes sedes de la Entidad, para beneficio propio o de un tercero.</t>
  </si>
  <si>
    <t>Posibilidad de daño económico y reputacional por acción u omisión en la custodia de los bienes devolutivos asignados a los servidores públicos y contratistas, debido al uso del poder por parte de la empresa de vigilancia contratada en las diferentes sedes de la Entidad, para beneficio propio o de un tercero.</t>
  </si>
  <si>
    <t>Generar campañas de prevención orientadas a los servidores y contratistas para que hagan uso y custodia adecuado de los bienes.</t>
  </si>
  <si>
    <t>Sensibilizar a los  los servidores y contratistas para que usen de manera responsable los bienes de la entidad</t>
  </si>
  <si>
    <t xml:space="preserve">Enviando correo con el Banner comunicativo por comunicaciones internas </t>
  </si>
  <si>
    <t>Se realizará en el siguiente periodo</t>
  </si>
  <si>
    <t>correo enviado de sensibilización</t>
  </si>
  <si>
    <t>Sensibilizar a los funcionarios y contratista el adecuado uso de los bienes de la entidad</t>
  </si>
  <si>
    <t>Revisión de las obligaciones especificas del contrato de seguridad privada, con el fin de incluir actividades de control de salida de bienes de la Entidad.</t>
  </si>
  <si>
    <t>Supervisor del contrato de vigilancia/Director Administrativo</t>
  </si>
  <si>
    <t>Cada vez que se suscriba el contrato</t>
  </si>
  <si>
    <t>Garantizar la debida custodia de los bienes de la entidad</t>
  </si>
  <si>
    <t>Estipulando en las obligaciones especificas del contrato el control de salida de los bienes de la entidad</t>
  </si>
  <si>
    <t>Verificar por parte del supervisor el incumplimiento y tomar las acciones correspondientes.</t>
  </si>
  <si>
    <t>acta de inicio  del contrato</t>
  </si>
  <si>
    <t>Realizar e implementar procedimientos de asignacion, prestamo, salida y devolución de bienes.</t>
  </si>
  <si>
    <t>Asegurar mediante poliza de seguro los bienes de propiedad de la Superintendencia de Transporte</t>
  </si>
  <si>
    <t>Supervisor del contrato de seguros/Director Administrativo</t>
  </si>
  <si>
    <t xml:space="preserve">Garantizar que los bienes esten asegurados </t>
  </si>
  <si>
    <t>Enviar el inventario total de la entidad con el fin de asegurar todos los bienes</t>
  </si>
  <si>
    <t>Verificar por parte del supervisor que la totalidad de los bienes se encuentren asegurados</t>
  </si>
  <si>
    <t xml:space="preserve">Póliza de seguros </t>
  </si>
  <si>
    <t>Implementacion del procedimiento de asignacion, prestamo salida y devolución de bienes.</t>
  </si>
  <si>
    <t>Dar lineamientos a los servidores públicos, contratistas y personal de vigilancia de cómo deben proceder en el manejo de los bienes..</t>
  </si>
  <si>
    <t>Socializando el procedimiento para apropiación y cumplimiento</t>
  </si>
  <si>
    <t>Correos</t>
  </si>
  <si>
    <t>Hacer uso indebido o desvio de los recursos de la caja menor en beneficio propio o de un tercero</t>
  </si>
  <si>
    <t xml:space="preserve">1. Acción u Omisión 
2.Ausencia de soportes para movimiento de dinero de la caja menor.
3.Desconocimiento de la normatividad </t>
  </si>
  <si>
    <t>Posibilidad de daño económico y reputacional por acción u omisión y ausencia de soportes para movimiento de dinero de la caja menor y desconocimiento de la normatividad, a causa de uso de poder al no cumplir con el procedimiento de caja menor para el beneficio propio y/o de un tercero.</t>
  </si>
  <si>
    <t>Procedimiento de caja menor</t>
  </si>
  <si>
    <t>Dar lineamientos al servidor público que  gestiona los recursos  de caja menor</t>
  </si>
  <si>
    <t>Consultando el procedimiento para apropiación y cumplimiento</t>
  </si>
  <si>
    <t>correo enviado de socialización</t>
  </si>
  <si>
    <t>Solicitar a financiera realimentación específica frente a caja menor, controles y notas débito y crédito que soportan los movimientos de caja menor</t>
  </si>
  <si>
    <t>Arqueo de caja menor Dirección Financiera</t>
  </si>
  <si>
    <t>Profesional Dirección Financiera</t>
  </si>
  <si>
    <t>Mínimo una vez al año</t>
  </si>
  <si>
    <t xml:space="preserve">Verificar el cumplimiento del procedimiento de caja menor </t>
  </si>
  <si>
    <t>Registro adecuado de los movimientos de caja menor</t>
  </si>
  <si>
    <t>Se informa al profesional que realice las acciones acorde con el procedimiento</t>
  </si>
  <si>
    <t>Informe de arqueo de caja menor</t>
  </si>
  <si>
    <t>I. GA1</t>
  </si>
  <si>
    <t>I. GA2</t>
  </si>
  <si>
    <t>I. GA3</t>
  </si>
  <si>
    <t>Que la información, discusiones y análisis jurídicos surtidos al interior del Comité de Conciliación de la Entidad sean reveladas a las contrapartes o terceros</t>
  </si>
  <si>
    <t>1. Probabilidad de filtración de información.
2. Falta de valores y ética de los funcionarios y /o contratistas  que desarrollan el proceso.</t>
  </si>
  <si>
    <t>Filtración de información</t>
  </si>
  <si>
    <t>Posibilidad de afectación economica y reputacional al presentarse filtraciones de las discusiones, análisis jurídicos surtidos al interior del Comité de Conciliación de la Entidad .</t>
  </si>
  <si>
    <t xml:space="preserve">Fichas de selección de abogados externos </t>
  </si>
  <si>
    <t>Comité de Conciliación</t>
  </si>
  <si>
    <t xml:space="preserve">Bianual </t>
  </si>
  <si>
    <t xml:space="preserve">Elegir los profesionales idoneos </t>
  </si>
  <si>
    <t>Aprobación en el Comité de Conciliación</t>
  </si>
  <si>
    <t>En las actas del comité dejar evidencia de los comités.</t>
  </si>
  <si>
    <t>FICHAS</t>
  </si>
  <si>
    <t>1. Generar un control interno que permita verificar que se cumplan con los parámetros que el comité de conciliacion determinó, tanto para la eleccion de abogados como para la elaboracion de las fichas de los casos a exponer</t>
  </si>
  <si>
    <t>Lider del proceso/Direccion administrativa</t>
  </si>
  <si>
    <t>Claúsulas definidas en los contratos de prestación de servicios</t>
  </si>
  <si>
    <t>Director Administrativo y Oficina Jurídica</t>
  </si>
  <si>
    <t>Identificar la obligación especifica del contratista</t>
  </si>
  <si>
    <t>Verificar con los requisitos de ley</t>
  </si>
  <si>
    <t xml:space="preserve">Aprobación por parte de los jefes y seguimiento del supervisor del contrato </t>
  </si>
  <si>
    <t>Contratos firmados</t>
  </si>
  <si>
    <t xml:space="preserve">2. Capacitar a los abogados externo y funcionarios temas relacionados con la defensa juridica </t>
  </si>
  <si>
    <t>Lider del proceso/Talento Humano</t>
  </si>
  <si>
    <t xml:space="preserve">Capacitación en temas de "INTEGRIDAD Y TRANSPARENCIA" a través de la plataforma del Departamento Administrativo de la Funcion Publica DAFP </t>
  </si>
  <si>
    <t>Jefe Oficina / Talento humano</t>
  </si>
  <si>
    <t>Instruir a los funcionarios y contratistas en temas orientados a la cultura de la legalidad y la ética de lo público.</t>
  </si>
  <si>
    <t>A traves de Talento Humano y el Departamento Administrativo de la Funcion Publica DAFP</t>
  </si>
  <si>
    <t>comunicación directa con los abogados tanto externos como con los funcionarios, e informar a talento humano y al supervisor de contrato</t>
  </si>
  <si>
    <t xml:space="preserve">Certificacion de la capacitacion </t>
  </si>
  <si>
    <t>J. GJ1</t>
  </si>
  <si>
    <t>semanal</t>
  </si>
  <si>
    <t>Servidor público designado</t>
  </si>
  <si>
    <t xml:space="preserve">
Actuar indebido del personal que labora en la entidad frente a un caso de conflicto de interés</t>
  </si>
  <si>
    <t>El personal que labora en la entidad, al no tener claro el concepto en lo referente a los conflictos de interés, podría incurrir en una materialización del mismo, lo que daría lugar a un presunto hecho de corrupción.</t>
  </si>
  <si>
    <t>1. Falta de capacitación al personal de la entidad, con relación al tema de conflictos de interés y la obligatoriedad del diligenciamiento del formato cuando se presente el caso.
2. Falta de registro y seguimiento a los casos de conflictos de interés. 
3. Falta de la autoridad al interior de la entidad para dirimir si se presenta o no un caso de conflicto de interés.</t>
  </si>
  <si>
    <t>Posibilidad de daño económico y reputacional porque el personal que labora en la entidad, al no tener claro el concepto en lo referente a los conflictos de interés, podría incurrir en una materialización del mismo, lo que daría lugar a un presunto hecho de corrupción. Esto debido a: falta de capacitación con relación al tema de conflictos de interés y la obligatoriedad del diligenciamiento del formato cuando se presente el caso; falta de registro y seguimiento a los casos de conflictos de interés; falta de la autoridad al interior de la entidad para dirimir si se presenta o no un caso de conflicto de interés.</t>
  </si>
  <si>
    <t>El Servidor público designado capacita al personal de la entidad con relación a los conceptos relacionados con el conflicto de interés y la obligatoriedad del diligenciamiento del formato cuando se presente el caso, por medio de presentación virtual o presencial.</t>
  </si>
  <si>
    <t>A través de la inducción</t>
  </si>
  <si>
    <t>Asegurar que el personal comprenda toda la información relacionada.</t>
  </si>
  <si>
    <t>Por medio de presentación virtual o presencial.</t>
  </si>
  <si>
    <t>Sensibilizar a los Servidores públicos a través de campañas por medio de correo electrónico o la intranet.</t>
  </si>
  <si>
    <t>Presentación de Power Point de la inducción.</t>
  </si>
  <si>
    <t>Realizar capacitaciones al personal de la entidad con relación a los conceptos relacionados con el conflicto de interés y la obligatoriedad del diligenciamiento del formatos cuando se presente el caso.</t>
  </si>
  <si>
    <t>El Servidor público designado registra y realiza el seguimiento a los casos de conflictos de interés, a través de un cuadro control.</t>
  </si>
  <si>
    <t>Cada vez que se presente la novedad</t>
  </si>
  <si>
    <t>Apoyar la resolución del conflicto de interés.</t>
  </si>
  <si>
    <t>A través de un cuadro de control.</t>
  </si>
  <si>
    <t>Solicitar información de casos reportados al líder de integridad</t>
  </si>
  <si>
    <t>Cuadro de control</t>
  </si>
  <si>
    <t>Realizar el registro y efectuar seguimiento a los casos de conflictos de interés.</t>
  </si>
  <si>
    <t>La persona que tiene el conflicto de interés u otro Servidor público (recusación) lo reporta al Oficial de Transparencia (con copia al jefe inmediato y superior jerárquico), quien  remite el caso, por medio de correo electrónico, al jefe inmediato o superior jerárquico para que éste decida sobre el mismo.</t>
  </si>
  <si>
    <t>Persona que presenta el caso 
Servidor público (recusación)
Oficial de Transparencia</t>
  </si>
  <si>
    <t>Resolver el conflicto de interés.</t>
  </si>
  <si>
    <t>Por medio de memorando. CORREO</t>
  </si>
  <si>
    <t>Realizar la recusación al Oficial de Transparencia.</t>
  </si>
  <si>
    <t>Correo electrónico</t>
  </si>
  <si>
    <t>Reportar el caso de conflicto de interés o la recusación al Oficial de Transparencia, quien remite al jefe inmediato o superior jerárquico para la solución del mismo.</t>
  </si>
  <si>
    <t xml:space="preserve">
Inclusión en las novedades de la nómina en favorecimiento propio o de terceros</t>
  </si>
  <si>
    <t>Incluir pagos a servidores públicos a los que no tienen derecho, en favorecimiento propio o de terceros.</t>
  </si>
  <si>
    <t>1.Por falta de control en la liquidación de la nómina.
2. Que el archivo de nómina no sea actualizado oportunamente con las novedades de retiro.
3. Que el funcionario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</si>
  <si>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de retiro; que el funcionario que maneja la nómina incurra en actos de favorecimiento propio o de terceros.</t>
  </si>
  <si>
    <t>El Servidor público designado realiza un reporte oportuno a las personas encargadas de liquidación de nómina sobre los retiros de funcionarios de la Entidad, a través de copia de la resolución de aceptación de renuncia o insubsistencia.</t>
  </si>
  <si>
    <t>Cada vez que se pase la novedad</t>
  </si>
  <si>
    <t>Evitar pagos que no correspondan</t>
  </si>
  <si>
    <t>A través de copia de la resolución de aceptación de renuncia o insubsistencia.</t>
  </si>
  <si>
    <t xml:space="preserve">Fortalecer el control de la entrega y aplicación de novedades en la liquidacion de la nómina. </t>
  </si>
  <si>
    <t>Realizar un reporte oportuno sobre las personas que se retiran de la Entidad, por medio de resolución de aceptación de renuncia o insubsistencia.</t>
  </si>
  <si>
    <t>El Servidor público designado realiza la revisión del reporte de pre nómina, por medio de archivo de Excel extraído del aplicativo de nómina.</t>
  </si>
  <si>
    <t>Verificar que los datos sean correctos.</t>
  </si>
  <si>
    <t>Por medio de archivo de Excel extraído del aplicativo de nómina.</t>
  </si>
  <si>
    <t>Fortalecer el control de las evidencias de la revisión de la pre nómina.</t>
  </si>
  <si>
    <t>Archivo de excel</t>
  </si>
  <si>
    <t xml:space="preserve"> Realizar la revisión del reporte de pre nómina, por medio de archivo de Excel extraído del aplicativo de nómina.</t>
  </si>
  <si>
    <t>El(la) coordinador(a) da el visto bueno al memorando remisorio de pago de nómina, tras tramitar las firmas con Secretaría General, Coordinación de Talento Humano y Tesorería, antes de legalizar el pago por parte de la Dirección Financiera.</t>
  </si>
  <si>
    <t>Coordinador(a)</t>
  </si>
  <si>
    <t>Verificar que la legalización del pago esté aprobada.</t>
  </si>
  <si>
    <t>Memorando remisorio de pago de nómina.</t>
  </si>
  <si>
    <t>Realizar una Auditoria aleatoria del 5% de la nómina en caso de ser necesario.</t>
  </si>
  <si>
    <t>Validar el memorando remisorio y las firmas de aprobación para el pago de nómina.</t>
  </si>
  <si>
    <t>k. GTH1</t>
  </si>
  <si>
    <t>K. GTH2</t>
  </si>
  <si>
    <t>Posible manejo presupuestal de manera indebida en favorecimiento propio o de terceros</t>
  </si>
  <si>
    <t>1. Asignar usuarios que no corresponden al perfil del funcionario o contratista.
2. Modificar sin autorización perfiles en los sistemas en beneficio propio o de terceros.
3. Realizar operaciones por un funcionario que no tiene el  perfil, utilizando una de firma Digital no asignada.
4. Desvío de recursos en beneficio propio o de terceros.
5. Traslado presupuestal sin soportes.</t>
  </si>
  <si>
    <t xml:space="preserve"> Manipulación indebida de los perfiles de usuarios del sistema</t>
  </si>
  <si>
    <t>Posibilidad de daño económico por el manejo presupuestal indebido de los perfiles de los funcionarios en favorecimiento propio o de terceros</t>
  </si>
  <si>
    <t>Asignación de perfiles de usuario a los funcionarios y contratistas en el sistema de información SIIF acorde con el procedimiento al que esta vinculado o contratado.</t>
  </si>
  <si>
    <t>Líder del proceso- Profesional asignado</t>
  </si>
  <si>
    <t xml:space="preserve">Lograr mayor seguridad en el acceso al SIIF </t>
  </si>
  <si>
    <t>Asignando perfiles de usuario a los usuarios responsables</t>
  </si>
  <si>
    <t xml:space="preserve">Investigar al usuario que participó del proceso sin la seguridad respectiva </t>
  </si>
  <si>
    <t>Documento de asignación por el Ministerio de Hacienda</t>
  </si>
  <si>
    <t>Actualizar los procedimientos con el fin de regular la gestión de la seguridad de la información al interior de la Entidad.</t>
  </si>
  <si>
    <t>Generación de reportes de registro en el sistema</t>
  </si>
  <si>
    <t>Semanal</t>
  </si>
  <si>
    <t>Obtener información de operación desde el SIIF para la validación de la información de pagos.</t>
  </si>
  <si>
    <t>Se realiza mediante el acceso al SIIF por medio del perfil asignado</t>
  </si>
  <si>
    <t>Generación del reporte de registro en el sistema</t>
  </si>
  <si>
    <t>Reporte generado.</t>
  </si>
  <si>
    <t>Generar el reporte de usuarios registrados en el sistema integrado de informacion financiero</t>
  </si>
  <si>
    <t>4. Realizar los traslados presupuestales con la debida resolución de autorización firmada y legalizada por el área de notificaciones.</t>
  </si>
  <si>
    <t xml:space="preserve">Lograr realizar los traslados presupuestales con la resolución de autorizacion firmada. </t>
  </si>
  <si>
    <t xml:space="preserve">Validación de los traslados presupuestales. </t>
  </si>
  <si>
    <t>Solicitar el ajuste de la operación por el personal responsable encargado del proceso.</t>
  </si>
  <si>
    <t>Reporte de traslados presupuestales realizados en el periodo.</t>
  </si>
  <si>
    <t>4. Realizar traslados presupuestales con la debida resolución de autorización firmada y legalizada por el área de notificaciones.</t>
  </si>
  <si>
    <t>Posible pago de obligaciones que no cumplan con los requisitos legales en beneficio propio y/o de terceros.</t>
  </si>
  <si>
    <t>1. No tener claridad en la gestión y tramite al momento de ordenar los pagos.
2. Una vez recibida la información y revisada por el área correspondiente, se hace caso omiso a la falta de soportes y se realiza la orden de pago.
3. Presión de entes internos o externos para ordenar el pago sin soportes.</t>
  </si>
  <si>
    <t xml:space="preserve"> Manipulación indebida en el tramite de la ordenación de pagos sin la debida autorización y soporte de la operación.</t>
  </si>
  <si>
    <t>Posibilidad de daño económico por no aplicación del procedimiento en la ejecución y pago de los recursos por uso de poder en favorecimiento propio o de terceros</t>
  </si>
  <si>
    <t xml:space="preserve">Verificación de los documentos soportes de pago que cumplan con la normatividad vigente. 
</t>
  </si>
  <si>
    <t>Validar que los soportes de pagos cuenten con los requisitos legales como la factura y documentos equivalentes.</t>
  </si>
  <si>
    <t>Inspección a los soportes de pago previo a su tramite.</t>
  </si>
  <si>
    <t>Informar al beneficiario para que se adjunten los documentos idoneos.</t>
  </si>
  <si>
    <t>Devolución del tramite  efectuado</t>
  </si>
  <si>
    <t xml:space="preserve">Verificación de los documentos soportes de pago, conforme a los lineamientos definidos en el procedimiento de la entidad y la normatividad vigente. 
</t>
  </si>
  <si>
    <t>Verificación de la orden de pago con sus debidos soportes.</t>
  </si>
  <si>
    <t>Validar que los pagos a realizar cuenten con los soportes.</t>
  </si>
  <si>
    <t>Inspección de cada pago para validar que cuenten con soportes de pago.</t>
  </si>
  <si>
    <t>Devolver el tramite de pago para que se adjunten los soportes respectivos.</t>
  </si>
  <si>
    <t>Validar que la orden de pago cuente con sus debidos soportes.</t>
  </si>
  <si>
    <t>M. GF1</t>
  </si>
  <si>
    <t>M. GF2</t>
  </si>
  <si>
    <t xml:space="preserve">No gestionar las obligaciones ejecutoriadas y registrarlas en el sistema de información
</t>
  </si>
  <si>
    <t>1. Una vez recibidos los títulos ejecutivos ejecutoriados, no se realice el registro.
2. Error involuntario al cargar información. 
3. Identificación de errores en los actos administrativos.</t>
  </si>
  <si>
    <t>Reporte inoportuno de las obligaciones ejecutoriadas por parte del Grupo de Notificaciones</t>
  </si>
  <si>
    <r>
      <t xml:space="preserve">Posibilidad de daño económico </t>
    </r>
    <r>
      <rPr>
        <sz val="12"/>
        <color theme="1"/>
        <rFont val="Arial Narrow"/>
        <family val="2"/>
      </rPr>
      <t xml:space="preserve">por la no gestión de cobro y recaudo de las obligaciones ejecutoriadas no registradas en el sistema de información. </t>
    </r>
  </si>
  <si>
    <t>Conciliación de la información de las resoluciones con sus constancias ejecutoriadas.</t>
  </si>
  <si>
    <t>Líder del proceso Gestión Financiera y Profesional a cargo de la cartera</t>
  </si>
  <si>
    <t xml:space="preserve"> Mensual</t>
  </si>
  <si>
    <t>Conciliación de la información de entradas (actos administrativos debidamente ejecutoriados) y salidas (cupon de pago para los vigilados)</t>
  </si>
  <si>
    <t>Se realiza la conciliación para identificar que los actos administrativos ejecutoriados y recibidos se encuentren dentro de los plazos y contengan la información correcta.</t>
  </si>
  <si>
    <t>Se devuelve la información al area de notificaciones mediante memorando informando la inconsistencia presentada.</t>
  </si>
  <si>
    <t>Mesas de trabajo para el seguimiento de las partidas que se presentan como diferencias en la conciliación de las constancias ejecutoriadas para la retroalimentacion correspondiente.</t>
  </si>
  <si>
    <t>Lider del proceso y profesional a cargo de la cartera</t>
  </si>
  <si>
    <t xml:space="preserve">Líder del proceso Gestión Financiera y Profesional </t>
  </si>
  <si>
    <t>La no recuperación de la cartera de contribución especial y multas en las etapas de cobro persuasivo y la cartera de difícil cobro</t>
  </si>
  <si>
    <t>Maduración de la edad de la cartera que no permite su cobro en las etapas de cobro persuasivo y coactivo</t>
  </si>
  <si>
    <t>Probabilidad de daño económico por el no recaudo de la cartera a cargo de los vigilados de la Entidad.</t>
  </si>
  <si>
    <r>
      <t xml:space="preserve">Posibilidad de daño económico </t>
    </r>
    <r>
      <rPr>
        <sz val="12"/>
        <color theme="1"/>
        <rFont val="Arial Narrow"/>
        <family val="2"/>
      </rPr>
      <t>por el no recaudo de la cartera de la entidad por concepto de los ingresos no tributarios, por la Inexistencia probada del deudor, Insolvencia demostrada, cuando la relación costo-beneficio al realizar su cobro no resulta eficiente, cuando el total de las obligaciones del deudor sea igual o superior a 40 UVT e inferior a 96 UVT, cuando no ha sido posible la ubicación del deudor a pesar de las investigaciones realizadas.</t>
    </r>
  </si>
  <si>
    <t>Informes de Gestion de cobro en la etapa de cobro persuasivo (2 meses) mediante llamadas teléfonicas, correos electrónicos masivos.</t>
  </si>
  <si>
    <t>Lograr el recaudo de la cartera en la etapa de cobro persuasivo</t>
  </si>
  <si>
    <t>Se realiza mediante la ubicación del vigilado deudor a través de campañas persuasivas (llamadas telefonicas y correos masivos)</t>
  </si>
  <si>
    <t>Dar de baja la cartera de dificil recaudo mediante fichas de saneamiento debidamente aprobadas por el Comité de Cartera de la entidad.</t>
  </si>
  <si>
    <t>Adelantar las acciones tendientes al cobro de la cartera en el etapa de cobro persuasivo.</t>
  </si>
  <si>
    <t>Lider del proceso y profesional de cobro persuasivo</t>
  </si>
  <si>
    <t>Lider del proceso y profesional</t>
  </si>
  <si>
    <t>Reporte no debido al Boletin de Deudores Morosos del Estado de las deudas a cargo de los vigilados</t>
  </si>
  <si>
    <t>Reporte indebido e inexacto de información de las deudas a cargo de los vigilados en el Boletin de Deudores Morosos del Estado (BDME)</t>
  </si>
  <si>
    <t>Inclusión de información de deudas de los vigilados por la Etidad en el "Boletín de Deudores Morosos del Estado" (BDME)</t>
  </si>
  <si>
    <r>
      <t xml:space="preserve">Posibilidad de daño reputacional </t>
    </r>
    <r>
      <rPr>
        <sz val="12"/>
        <color theme="1"/>
        <rFont val="Arial Narrow"/>
        <family val="2"/>
      </rPr>
      <t>por la inclusión de información inexacta en el Boletin de Deudores Morosos del Estado (BDME)</t>
    </r>
  </si>
  <si>
    <t xml:space="preserve">1. Conciliación de la información de las deudas a cargo de los vigilados por la entidad a ser incluidas en el Boletin de Deudores Morosos del Estado (BDME) </t>
  </si>
  <si>
    <t>Conciliar la información financiera obtenida de la herramienta dispuesta para tal fin, la cual será inpcorporada en el Boletin de Deudores Morosos del Estado (BDME)</t>
  </si>
  <si>
    <t>Se realiza el cruce de la información con los datos suministrados por las diferentes dependencias y la información disponible en la herrramienta dispuesta para tal fin para identificar las partidas que debe ser objeto de reporte en el BDME.</t>
  </si>
  <si>
    <t>Realizar ajustes a la transmisión de la información en el BDME del periodo siguiente.</t>
  </si>
  <si>
    <t>Realizar conciliación de la información de deudas a cargo de los vigilados de la entidad</t>
  </si>
  <si>
    <t>M. GF3</t>
  </si>
  <si>
    <t>M. GFP5</t>
  </si>
  <si>
    <t>Pérdida de la imagen positiva de la Entidad y de su credibilidad pública</t>
  </si>
  <si>
    <t xml:space="preserve">Pérdida de imagen positiva de la entidad por no comunicar claramente la realidad del sector. </t>
  </si>
  <si>
    <t xml:space="preserve">Mal manejo de la información no oficial o reservada a los medios de comunicación. </t>
  </si>
  <si>
    <t>Posibilidad de daño reputacional, por pérdida de imagen positiva de la Entidad por no comunicar claramente la realidad del sector, debido al mal manejo de la información no oficial o reservada a los medios de comunicación.</t>
  </si>
  <si>
    <t>Ejecución del Plan de Comunicaciones</t>
  </si>
  <si>
    <t>Profesional Especializado</t>
  </si>
  <si>
    <t>De acuerdo con la frecuencia definida en el Plan de Comunicaciones</t>
  </si>
  <si>
    <t>Realizar las actividades del Plan de Comunicaciones</t>
  </si>
  <si>
    <t>Identificar las acciones del Plan de Comunicaciones.
Preparar y verificar que la información y/o comunicación a publicar se encuentre completa, sea clara, precisa y veraz para definir en los medios de comunicación</t>
  </si>
  <si>
    <t xml:space="preserve">Crear estrategias para que se cumpla las publicaciones salgan lo antes posible </t>
  </si>
  <si>
    <t>Entrenamiento a los diferentes directivos de la Entidad en relaciones públicas y vocería institucional, así como la importancia de contar con información veraz y pertinente.</t>
  </si>
  <si>
    <t>Profesional Especializado del equipo de comunicaciones</t>
  </si>
  <si>
    <t>Revisión y concertación con el Despacho de la información institucional a publicar</t>
  </si>
  <si>
    <t>Profesional o contratista del equipo de comunicaciones y Superintendente</t>
  </si>
  <si>
    <t>Cada vez que se solicite</t>
  </si>
  <si>
    <t>Revisar con el Superintendente la información a publicar.</t>
  </si>
  <si>
    <t>Chat con equipo de comunicaciones y Despacho en el que se informan las situaciones que deben ser difundidas</t>
  </si>
  <si>
    <t>No se publica</t>
  </si>
  <si>
    <t>Respuesta oportuna a las solicitudes de información de los medios de comunicación y organizaciones del sector.</t>
  </si>
  <si>
    <t>Profesional Especializado o Contratista del equipo de comunicaciones</t>
  </si>
  <si>
    <t>Entregar la información a los medios de comunicación de manera oportuna y focalizada según la especialización del medio</t>
  </si>
  <si>
    <t>Enviar respuesta por chat o por correo electrónico a quien solicita la información y guardar evidencia en carpeta Drive.</t>
  </si>
  <si>
    <t>Volver a contactar al medio para organizar otra publicación</t>
  </si>
  <si>
    <t>Poca visibilidad de la gestión de la Entidad y del Superintendente frente a la opinión pública.</t>
  </si>
  <si>
    <t>Pérdida de oportunidad de los espacios y eventos en los que se presenta el Superintendente en las diferentes regiones</t>
  </si>
  <si>
    <t xml:space="preserve">Escasa difusión de actividades misionales a públicos específicos. </t>
  </si>
  <si>
    <t>Posibilidad de daño reputacional, que podría tener como causa el desaprovechar los espacios y eventos en los que se presenta el Superintendente en las diferentes regiones, debido a la poca o ninguna difusión de actividades misionales a públicos específicos.</t>
  </si>
  <si>
    <t>Agenda del Superintendente</t>
  </si>
  <si>
    <t>Profesional especializado equipo de comunicaciones</t>
  </si>
  <si>
    <t>Identificar las actividades y escenarios en donde se presenta el Superintendente para divugar actividades misionales de la Entidad.</t>
  </si>
  <si>
    <t>Seguimiento mediante tabla en powerpoint y excel</t>
  </si>
  <si>
    <t>Solicitar agenda al Asesor del Superintendente</t>
  </si>
  <si>
    <t>Crear alianzas institucionales con Entidades del Sector para desarrollar actividades conjuntas.</t>
  </si>
  <si>
    <t>Difundir por redes sociales</t>
  </si>
  <si>
    <t>Profesional especializado o contratista del equipo de comunicaciones</t>
  </si>
  <si>
    <t>Difundir información y contenidos en las redes sociales de la Entidad.</t>
  </si>
  <si>
    <t>Consolidar la información y contenidos. Programar en la Parrilla de contenidos de la Entidad</t>
  </si>
  <si>
    <t>Solicitar publicación lo antes posible</t>
  </si>
  <si>
    <t>C. GC1</t>
  </si>
  <si>
    <t>C. GC2</t>
  </si>
  <si>
    <t>Distorsión de la realidad de la información, omisión o publicación de información sin consideración del impacto al sector y a la ciudadanía.</t>
  </si>
  <si>
    <t xml:space="preserve">1. Acción u omisión por parte de alguno de los funcionarios del equipo de comunicacionesen el aseguramiento de la información sensibleque debe suministrarse a terceros o publicar en medios.
</t>
  </si>
  <si>
    <t>1. Aprovechamiento de la información a la cual tiene acceso de forma privilegiada.</t>
  </si>
  <si>
    <t>Posible daño reputacional Acción u omisión por parte de alguno de los funcionarios del equipo de comunicacionesen el aseguramiento de la información sensibleque debe suministrarse a terceros o publicar en medios, debido al aprovechamiento de la información a la cual tiene acceso de forma privilegiada.</t>
  </si>
  <si>
    <t>Firma de Acuerdo de Confidencialidad</t>
  </si>
  <si>
    <t>Profesional o contratista del equipo de comunicaciones</t>
  </si>
  <si>
    <t>Firmar un Acuerdo de Confidencialidad</t>
  </si>
  <si>
    <t>Cuando ingresa una persona al área de comunicaciones se solicita un acuerdo de confidencialidad</t>
  </si>
  <si>
    <t>No puede ejercer las funciones en el equipo de Comunicaciones</t>
  </si>
  <si>
    <t>Acuerdo de Confidencialidad firmado</t>
  </si>
  <si>
    <t xml:space="preserve">Hacer una charla con el proceso de comunicaciones en cuanto a prevención de entrega de información sensible y/o confidencial y posibles actos de corrupción. </t>
  </si>
  <si>
    <t>Profesional especializado del equipo de comunicaciones</t>
  </si>
  <si>
    <t>No se publica ni entrega información que no sea aprobada por el Superintendente o el Despacho</t>
  </si>
  <si>
    <t>Chat de Despacho y equipo de Comunicaciones</t>
  </si>
  <si>
    <t>Jefe Oficina de Control Interno</t>
  </si>
  <si>
    <t>Auditor responsable</t>
  </si>
  <si>
    <t>O. EI1</t>
  </si>
  <si>
    <t>Posibilidad de recibir o solicitar dádivas por parte del equipo auditor,  a cambio de encubrir posibles hechos de corrupción en el desarrollo de auditorías, evaluaciones o seguimientos.</t>
  </si>
  <si>
    <t>1. Desconocimiento de los delitos contra la administración pública por parte De algún (os) auditor (es).
2. Informes de auditorías internas, seguimientos y evaluaciones elaborados por los auditores, no acordes con la realidad, poco pertinentes.
3. Tráfico de influencias y amiguismo que afecten los informes de auditoría Internas, seguimientos y evaluaciones a la gestión institucional.
4. Divulgación o acceso a terceros de información no autorizada por parte de los auditores.
5. No cumplimiento del Código del Ética del Auditor y del Estatuto de Auditoría.
6. Acción u omisión de los hallazgos u observaciones identificadas por parte del Auditor o Equipo Auditor, identificados y no plasmado en los informes de auditoría, evaluación o seguimientos.</t>
  </si>
  <si>
    <t>Uso de poder, beneficio propio y/o de un tercero.</t>
  </si>
  <si>
    <t>Posibilidad de daño reputacional por acción u omisión al identificadar debilidades en el proceso por parte del Auditor o Equipo Auditor, al recibir o solicitar dádivas  a cambio de encubrir posibles hechos de corrupción en el desarrollo de auditorías, evaluaciones o seguimientos.</t>
  </si>
  <si>
    <t>Conceptualización de los Delitos contra la administración pública por parte de los auditores internos.</t>
  </si>
  <si>
    <t>Auditor responsablede la OCI</t>
  </si>
  <si>
    <t>Anual o según requerimiento</t>
  </si>
  <si>
    <t>Evitar favorece a terceros por amistad o intereses personales</t>
  </si>
  <si>
    <t>Se asigna Auditor de la OCI en el Plan Anual de Auditoria con las competencias requeridas, para que realice el correspondiente informe</t>
  </si>
  <si>
    <t>Revisión del informe preliminar y definitivo por parte del Jefe de la Oficina de Control Interno</t>
  </si>
  <si>
    <t>Informe definitivo radicado en el aplicativo Gestión Documental de la Entidad y comunicado por correo electrónico institucional a los interesados</t>
  </si>
  <si>
    <t>Comunicar informe preliminar y definitivo para ser revisado por Jefe de la Oficina de Control Interno</t>
  </si>
  <si>
    <t>En caso de identificar un encubrimiento de posibles hechos de corrupción dar traslado a la autoridad competente.</t>
  </si>
  <si>
    <t>Rara vez</t>
  </si>
  <si>
    <t>Denunciar lo sucedido ante quien corresponda</t>
  </si>
  <si>
    <t>Se realizará la denuncia por correo electrónico, página web de la Entidad al oficial de transparencia de la Entidad, al grupo de Control Interno Disciplinario o la página web de un Ente externo de Control</t>
  </si>
  <si>
    <t>El informe preliminar y definitivo es revisado por el (la) Jefe de la Oficina de Control Interno</t>
  </si>
  <si>
    <t>Informe definitivo radicado en el aplicativo Gestión Documental de la Entidad y comunicado por correo electrónico institucional al Representante legal de la Entidad, Comité Institucional de Coordinación de Control Interno y los auditados interesados</t>
  </si>
  <si>
    <t>Cuando suceda</t>
  </si>
  <si>
    <t>Generación de informes acorde con las evidencias suficientes y objetivas que se pueden plasmar en posibles hechos de corrupción que haya detectado el auditor en la ejecución de las auditorías internas, seguimientos y evaluaciones.</t>
  </si>
  <si>
    <t>Auditor de la OCI</t>
  </si>
  <si>
    <t>Evitar favorecer a terceros por amistad o intereses personales</t>
  </si>
  <si>
    <t>Informe preliminar y definitivo para ser revisado, realizar sugerencias  por Jefe de la Oficina de Control Interno</t>
  </si>
  <si>
    <t>Comunicar informe preliminar y definitivo para ser revisado y aprobado por Jefe de la Oficina de Control Interno</t>
  </si>
  <si>
    <t>Comunicación de los informes al Representante Legal en calidad de responsable del Sistema de Control Interno (Ley 87 de 1993) para lo de su competencia.</t>
  </si>
  <si>
    <t>Verificando los informes comunicados por el sistema de Gestión Documental, contra el Plan Anual de Auditoría (Fechas y Tiempos) y se socializa en reunión con el Equipo OCI</t>
  </si>
  <si>
    <t>Comunicar informe definitivo por Jefe de la Oficina de Control Interno al Representante Legal de la Entidad</t>
  </si>
  <si>
    <t>Director de Promoción y Prevención de la Delegatura de Tránsito y Transporte Terrestre
Director de investigaciones de la Delegatura de Tránsito y Transporte Terrestre</t>
  </si>
  <si>
    <t>Verificar la realización de las capacitaciones</t>
  </si>
  <si>
    <t>Garantizar que fueron impartidas pautas claras en cuanto a la normatividad aplicable y las acciones a tomar de acuerdo a los hallazgos evidenciados.</t>
  </si>
  <si>
    <t>Verificando las listas de asistencia a las capacitaciones programadas</t>
  </si>
  <si>
    <t>Reprogramar las capacitaciones o generar memorandos por nos asistir a las capacitaciones</t>
  </si>
  <si>
    <t>E.VI-TRAN1</t>
  </si>
  <si>
    <t>E.VI-PU1</t>
  </si>
  <si>
    <t xml:space="preserve">
Que se reciban dádivas o beneficios a nombre propio o de un tercero, por alteración, ocultamiento  o pérdida de la informción </t>
  </si>
  <si>
    <t>Ofrecimiento de dádivas o beneficios por parte de terceros que tienen un interes en el resultado de una actuación</t>
  </si>
  <si>
    <t>Evitar consecuencias adversas o buscar consecuencias favorables como resultado de una actuación</t>
  </si>
  <si>
    <t>Posibilidad de daño económico y reputacional por el ofrecimiento de dádivas o beneficios por parte de terceros que tienen un interes en el resultado de una actuación para evitar consecuencias adversas o buscar consecuencias favorables como resultado de una actuación</t>
  </si>
  <si>
    <t>Revisión de las decisiones de los funcionarios en sus relaciones con las empresas vigiladas</t>
  </si>
  <si>
    <t>Directores y delegado</t>
  </si>
  <si>
    <t>Revisión de las decisiones, para evitar anomalias de la entidad</t>
  </si>
  <si>
    <t>Revisión permanente de las decisiones</t>
  </si>
  <si>
    <t>Elevar el tema a Superintendente o a la Oficina de Control Interno</t>
  </si>
  <si>
    <t>si</t>
  </si>
  <si>
    <t>Poner en conocimiento al Superintendente los hechos conocidos, o a la Oficina de Control Interno</t>
  </si>
  <si>
    <t>Inmediatamente</t>
  </si>
  <si>
    <t>Annual</t>
  </si>
  <si>
    <t>Poner en conocimiento de Superintendente o de la Oficina de Control Interno</t>
  </si>
  <si>
    <t>Todas las pruebas válidamente recaudadas</t>
  </si>
  <si>
    <t>Pérdida, fuga o robo de la información</t>
  </si>
  <si>
    <t>1.  Inadecuado manejo de la información por parte del personal.
2. Exposión no controlada de información física en la dependencia, por carencia de Gestión Documental
3. Tablas de retención documental</t>
  </si>
  <si>
    <t>Manejo inadecuado de la información</t>
  </si>
  <si>
    <t>Posibilidad de daño económico y reputacional por pérdida, fuga o robo de la información.</t>
  </si>
  <si>
    <t>Capacitación e instrucciones a los servidores en temas de manejo de información.</t>
  </si>
  <si>
    <t>Superintendente Delegada de protección a usaurios del sector Transporte</t>
  </si>
  <si>
    <t>Mitigar el impacto de corrupción dentro de la Delegatura de Protección a Usuarios del Sector Transporte</t>
  </si>
  <si>
    <t>Mediante la programación de capacitaciones mensuales en temas asociados a riesgos de corrupción ya sean programadas por la Delegatura o otra dependencia</t>
  </si>
  <si>
    <t>Se notifica al reesponsable y se reprograma la capacitación programada.</t>
  </si>
  <si>
    <t>En forms calificación de capacitación.
Enlace de capacitación virtual grabada.</t>
  </si>
  <si>
    <t xml:space="preserve">Fortalecer la divulgación de información frente a riesgos de corrupción al interior de la  Delegatura para la protección a Usuarios del sector Transporte </t>
  </si>
  <si>
    <t>Líder del proceso de Vigilancia - Delegatura para la Protección a Usuarios del Sector Transporte</t>
  </si>
  <si>
    <t>Poner en conocimiento de Superintendente</t>
  </si>
  <si>
    <t>Todas ls pruebas válidamente recaudadas</t>
  </si>
  <si>
    <t>Recibir dádiva o beneficio a nombre propio o de un tercero, por alteración o pérdida de la información</t>
  </si>
  <si>
    <t>Falta de ética de los funcionarios</t>
  </si>
  <si>
    <t>Falta de estrategias para garantizar la transparencia en las labores de supervisión.</t>
  </si>
  <si>
    <t>Alteración o pérdida de la confidencialidad,  integirdad de la información de interés para usuarios, vigilados, entres de control, entre otros, por consguir un beneficio con la entrega de información clasificada.</t>
  </si>
  <si>
    <t>Listas de asistencia</t>
  </si>
  <si>
    <t>Realizar capacitaciones sobre código de ética y buen Gobierno</t>
  </si>
  <si>
    <t>Capacitaciones internas sobre directrices o lineamientos para realizar las visitas para dar pautas claras en cuanto a la normatividad aplicable y las acciones a tomar de acuerdo a los hallazgos evidenciados.</t>
  </si>
  <si>
    <t>E.VI-USU1</t>
  </si>
  <si>
    <t xml:space="preserve">Director de Promoción y prevención
Supervisor asignado
Inspector Asignado </t>
  </si>
  <si>
    <t>Acción u omisión para favorecer a un tercero</t>
  </si>
  <si>
    <t xml:space="preserve">modificando de informe o ajustes a los hallazgos para beneficiar a un tercero </t>
  </si>
  <si>
    <t>Posibilidad de daño económico y reputacional por acción u omisión para favorecer un tercero debido a que se puede modificar el informe y los hallazgos de vigilancia y inspección para beneficiar a un tercero</t>
  </si>
  <si>
    <t>Rotación del supervisor y/o inspector asignado</t>
  </si>
  <si>
    <t>cada año tema subbjetivo
cada 2 añios tema objetivo</t>
  </si>
  <si>
    <t>Rotar al supervisor y/o inspector asignado para ser objetivos en las visitas y evitar la persuasión para beneficiar un tercero</t>
  </si>
  <si>
    <t>Revisando en el PGS de la vigencia anterior los supervisados asignados para asignar nuevo supervisor</t>
  </si>
  <si>
    <t xml:space="preserve">Se cambia el supervisado o alguno de los integrantes para generar imparcialidad </t>
  </si>
  <si>
    <t>Plan General de Supervisión</t>
  </si>
  <si>
    <t xml:space="preserve">Continuar con la revisión de los informes por parte del Director de Promoción y prevención </t>
  </si>
  <si>
    <t>Revisión del informe de visitas</t>
  </si>
  <si>
    <t>Director de Promoción y prevención</t>
  </si>
  <si>
    <t xml:space="preserve">Cada vez que se genera un informe </t>
  </si>
  <si>
    <t>Revisar por parte del líder el informe de la visita con el propósito de mantener la pertinencia e imparcialidad del objeto de la visita</t>
  </si>
  <si>
    <t xml:space="preserve">Revisa que el informe corresponda con la vista y los hallazgos que se identificaron durante la misma </t>
  </si>
  <si>
    <t>Ningun informe se remite sin la revisión del Director de Promoción y Prevención</t>
  </si>
  <si>
    <t xml:space="preserve">Informes con el visto bueno del Director </t>
  </si>
  <si>
    <t>Capacitar al recurso humano que realiza las visitas e informes sobre la importancia del cumplimiento de las normas y la imparcialidad al realizar sus funcione con el fin del evitar cometer actos de corrupción.</t>
  </si>
  <si>
    <t>F. INS-CEI1</t>
  </si>
  <si>
    <t xml:space="preserve">1. Inadecuado manejo de la información por parte del personal.
2. Exposión no controlada de información digital en la dependencia o en la entidad, por carencia de Gestión Documental.
3. fallas en filtros de correos electronicos.
</t>
  </si>
  <si>
    <t>F. INS-USU1</t>
  </si>
  <si>
    <t>G. CON-USU1</t>
  </si>
  <si>
    <t>G. CON-PUE1</t>
  </si>
  <si>
    <t>Presiones indebidas ejercidas por terceros, incluyendo otros funcionarios del Estado</t>
  </si>
  <si>
    <t>Interés del tercero en el resultado de las actuaciones de la entidad</t>
  </si>
  <si>
    <t>Evitar consecuencias adversas o buscar consecuencias favorables para el tercero como resultado de una actuación</t>
  </si>
  <si>
    <t>Posibilidad de daño económico y reputacional por el interés de un tercero en el resultado de las actuaciones de la entidad para evitar consecuencias adversas o buscar consecuencias favorables para el tercero como resultado de una actuación</t>
  </si>
  <si>
    <t>Revisión las decisiones de los funcionarios frente a solicitudes de terceros</t>
  </si>
  <si>
    <t>Elevar el tema a Superintendente</t>
  </si>
  <si>
    <t>Poner en conocimiento al Superintendente los hechos conocidos</t>
  </si>
  <si>
    <t>Delegado</t>
  </si>
  <si>
    <t>1. Incumplimiento de la misión y los objetivos institucionales de la SST.
2. Afectación total o parcial en la prestación de servicios de la SST.
3. Afectación en la ejecución presupuestal
4. Posibles procesos disciplinarios 
5. Pérdida de la imagen y credibilidad institucional</t>
  </si>
  <si>
    <t>1. Ausencia de controles, registro y verificacion de Información por parte del área técnica y la Direccion de Contratación en la elaboración de documentación previa y en la suscripción del contrato.
2. Desconocimiento sobre los lineamientos en materia de gestión contractual.
3. Tráfico de influencias
4. Favorecimiento en la celebración de contratos a terceros.</t>
  </si>
  <si>
    <t xml:space="preserve">Posibilidad de daño económico y reputacional por las sanciones e investigaciones por direccionamiento indebido de la gestión contractual favoreciendo intereses privados o particulares. </t>
  </si>
  <si>
    <t>Capacitaciones en las etapas precontractual, contractual y postcontractual a los supervisores y apoyos a la supervisión</t>
  </si>
  <si>
    <t>Profesional del derecho de la Dirección Administrativa</t>
  </si>
  <si>
    <t>Mitigación del riesgo de error en en la gestión contractual por parte de las supervisiones de los contratos, desde la etapa de planeación, hasta las obligaciones postcontractuales.</t>
  </si>
  <si>
    <t>De forma presencial o virtual, garantizando la participación y solución de inquietues frente a la norma</t>
  </si>
  <si>
    <r>
      <t xml:space="preserve">Reprogramar la capacitación </t>
    </r>
    <r>
      <rPr>
        <strike/>
        <sz val="12"/>
        <rFont val="Arial Narrow"/>
        <family val="2"/>
      </rPr>
      <t>o</t>
    </r>
    <r>
      <rPr>
        <sz val="12"/>
        <rFont val="Arial Narrow"/>
        <family val="2"/>
      </rPr>
      <t xml:space="preserve"> a través de comunicaciones institucionales informar a los supervisores acerca de sus obligaciones</t>
    </r>
  </si>
  <si>
    <t>Memorias y listados de asistencias de capacitaciones</t>
  </si>
  <si>
    <t>Atención de inquietudes de la gestión contractual que puedan tener las dependencias de la entidad</t>
  </si>
  <si>
    <t>Unificando criterios frente a situaciones concretas</t>
  </si>
  <si>
    <t>En caso que se presente una interpretación diferente a la norma o modificación de la misma, rectificar y/o/ modificar los conceptos emitidos.</t>
  </si>
  <si>
    <t>memorandos y correos electrónicos</t>
  </si>
  <si>
    <t>l. CON1</t>
  </si>
  <si>
    <t>Remitir memorando al área correspondiente (TICS o Dirección Administrativa) enlistando los bienes que se pretende dar de baja para su valoración.</t>
  </si>
  <si>
    <t>Socializando el procedimiento para apropiación y cumplimiento, invitando a consultarlo en Cadena de Valor</t>
  </si>
  <si>
    <t xml:space="preserve">1. Acción u omisión en la custodia de los bienes devolutivos asignados a los servidores públicos y contratistas.
  </t>
  </si>
  <si>
    <t>Uso de poder al no cumplir con el procedimiento de caja menor para el beneficio propio y/o de un tercero.</t>
  </si>
  <si>
    <t xml:space="preserve">No </t>
  </si>
  <si>
    <t>Activo</t>
  </si>
  <si>
    <t xml:space="preserve">Decripción del Riesgo </t>
  </si>
  <si>
    <t>Amenazas</t>
  </si>
  <si>
    <t>Vulnerabilidades</t>
  </si>
  <si>
    <t>Riesgo Inherente</t>
  </si>
  <si>
    <t xml:space="preserve">Actividades de Control </t>
  </si>
  <si>
    <t>Riesgo Residual</t>
  </si>
  <si>
    <t xml:space="preserve">Opción Tratamiento </t>
  </si>
  <si>
    <t>Soporte</t>
  </si>
  <si>
    <t>Tiempo</t>
  </si>
  <si>
    <t>Indicador</t>
  </si>
  <si>
    <t>Prueba o seguimiento</t>
  </si>
  <si>
    <t xml:space="preserve">*Acción de tutelas
*Acción Popular
*Acciones Contractuales 
*Acciones de Cumplimiento
*Acciones de Grupo
*Acciones de Repetición
*Acciones Laborales 
*Acciones lesividad
*Acciones Penales 
*Actas comité de conciliación
*Asesorías jurídicas
*Autos
*Biblioteca virtual
*Boletín Jurídico Informativo
*Certificaciones Comité Conciliación
*Comunicación oficial de observaciones a la solicitud de levantamiento del sometimiento a control
*Conceptos jurídicos 
*Connecta
*consola taux
*Consultas tránsito
*Demandas
*Derechos de petición - solicitudes
*Derechos de petición-respuestas
*Digiturno
*Estados financiero intermedios y final de ejercicio 
*Formularios bioseguridad (saspro)
*Fuentes externas
*GLPI
*HEINSOHN Human Capital Management
*HEINSOHN NÓMINA
*Informe mensual de gestión
*Informes 
*Informes de gestión
*Informes del proceso de sometimiento a control 
*Matriz de investigaciones
*Memorandos
*Memoriales de interposición de recursos
*Nulidad y Restablecimiento del Derecho
*ORFEO
*Organismos de apoyo
*Organización Levin de Colombia  SAS  
*Planes de recuperación y mejoramiento 
*Plataforma Adobe
*Portal web institucional
*Publicación boletín jurídico normativo
*Puertos
*Quejas o Informes 
*Registro de verificación de plan de mejoramiento (Resolución aceptación plan de mejoramiento) 
*Reparación Directa
*Requerimiento de información, aclaraciones y de acciones correctivas o preventivas de control 
*Resolución de ampliación sometimiento a control 
*Resolución de levantamiento de la medida de sometimiento a control
*Resolución prorroga sometimiento a control 
*Resolución sometimiento a control 
*Resoluciones sancionatorias
*Rutas
*Sala de audiencia
*Servidor virtual 
*Servidor virtual - bd
*Sigep
*Sistema multifuente
*software de inventarios LevinAssets
*Solicitud o sometimiento a control y antecedentes (Acta Comité Técnico *Dirección Sometimiento a Control) 
*Solicitud usuarios
*Solicitudes de levantamiento de la medida de sometimiento a control (solicitud propiamente dicha)
*Taux
*Temis sgl
*Trámites
*Vigia
*Plataforma Adobe
</t>
  </si>
  <si>
    <t>Integridad</t>
  </si>
  <si>
    <t>4.     Gestión TIC´S</t>
  </si>
  <si>
    <t>Software</t>
  </si>
  <si>
    <t>* Acciones no autorizadas
* Pérdidas de los servicios esenciales
* Compromiso de la  información</t>
  </si>
  <si>
    <t xml:space="preserve">  *Ausencia o insuficiencia de pruebas de software
*Ausencia de terminación de sesión
* Ausencia de registros de auditoría
*Ausencia de documentación
*Software nuevo o inmaduro</t>
  </si>
  <si>
    <t>Alta 80%</t>
  </si>
  <si>
    <t xml:space="preserve">Alto </t>
  </si>
  <si>
    <t xml:space="preserve">A.5.1.1 Política para la Seguridad de la Información - Las políticas de la Seguridad de la información deben adaptarse continuamente a las necesidades y cambios de la organización por lo que no pueden permanecer estáticas por lo que es importante gestionar; se trata entonces de mantener actualizada la política de la seguridad de la información.
A.12.1.1-Procedimientos de operación documentados - La documentación de procedimientos al menos debería abarcar aquellas actividades que afectarán al procesamiento de la información y aquellas que la protege, para ello es importante incluir, los procesos de verificación, instalación, configuración y administración de sistemas y aplicaciones, asi como tambien incluir el manejo de errores y condiciones excepcionales que pueden definirse como incidentes de seguridad; los procedimientos de monitoreo de red y activos de información.
A.12.1.2- Gestión de cambios: Revisar los procedimientos de control de cambios, que incluyen: 
a) Identificar y registrar los cambios significativos; 
b) Planificar y puesta a prueba de los cambios; 
c) Valorar los impactos potenciales, incluidos los impactos de estos cambios en la seguridad de la información; 
d) Tener un procedimiento de aprobación formal para los cambios propuestos; 
e) Verificar que se han cumplido los requisitos de seguridad de la información; 
f) Comunicar todos los detalles de los cambios a todas las personas pertinentes; 
g) Tener un procedimiento de apoyo, incluidos procedimientos y responsabilidades para abortar cambios no exitosos y recuperarse de ellos, y eventos no previstos; 
h) Contar con un suministro de un proceso de cambio de emergencia que posibilite la implementación rápida y controlada de los cambios necesarios para resolver un incidente. 
A.12.1.4- Separación de los ambientes de desarrollo, pruebas, y operación:  
a) definir y documentar las reglas para la transferencia de software del estatus de desarrollo al de operaciones. 
b) establecer que el software de desarrollo y de operaciones debe funcionar en diferentes sistemas o procesadores de computador y en diferentes dominios o directorios; 
c) definir que los cambios en los sistemas operativos y aplicaciones se deben probar en un entorno de pruebas antes de aplicarlos a los sistemas operacionales; 
d) definir que solo en circunstancias excepcionales, las pruebas no se deben llevar a cabo en los sistemas operacionales; 
e) establecer que los compiladores, editores y otras herramientas de desarrollo o utilitarios del sistema no debe ser accesibles desde sistemas operacionales cuando no se requiere; 
f) establecer que los usuarios deben usar diferentes perfiles de usuario para sistemas operacionales y de pruebas, y los menús deben desplegar mensajes de identificación apropiados para reducir el riesgo de error; 
g) definir que los datos sensibles no se debe copiar en el ambiente del sistema de pruebas, a menos que se suministren controles equivalentes para el sistema de pruebas </t>
  </si>
  <si>
    <t xml:space="preserve">* TIC-PO-001 Manual política de privacidad y seguridad de la información
* TIC-PR-010 Solicitud de borrado seguro de la Información
* TIC-PR-011 Procedimiento de pruebas de software
* TIC-MA-007 Manual de Gestión de Riesgos de Seguridad Digital
* TIC-MA-006 lineamientos copias de seguridad y recuperación de la información
* TIC-IN-004 Creacion de Usuarios
</t>
  </si>
  <si>
    <t>Responsable del sistema de gestión de seguridad de la información (SGSI)</t>
  </si>
  <si>
    <r>
      <rPr>
        <b/>
        <sz val="11"/>
        <rFont val="Arial Narrow"/>
        <family val="2"/>
      </rPr>
      <t>1.</t>
    </r>
    <r>
      <rPr>
        <sz val="11"/>
        <rFont val="Arial Narrow"/>
        <family val="2"/>
      </rPr>
      <t xml:space="preserve">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t>
    </r>
    <r>
      <rPr>
        <b/>
        <sz val="11"/>
        <rFont val="Arial Narrow"/>
        <family val="2"/>
      </rPr>
      <t>2</t>
    </r>
    <r>
      <rPr>
        <sz val="11"/>
        <rFont val="Arial Narrow"/>
        <family val="2"/>
      </rPr>
      <t xml:space="preserve">. Tipo de Indicador:  
Efectividad
 Nombre del Indicador: 
No de riesgos materializados  afectando el principio de disponibilidad de Seguridad y Privacidad de la Información
Medición: Trimestral 
Descripción: Principio de disponibilidad 
Descripción 
Este indicador mide la cantidad de riesgos materializados afectando la disponibilidad "es el acceso a la información y a los sistemas por personas autorizadas en el momento que así lo requieran"
Fórmula:
# Riesgos materializados de Principio de seguridad de la Información Afectado (Disponibilidad)= (# de incidentes que afectaron la disponibilidad de algún activo del proceso).
</t>
    </r>
    <r>
      <rPr>
        <b/>
        <sz val="11"/>
        <rFont val="Arial Narrow"/>
        <family val="2"/>
      </rPr>
      <t>3</t>
    </r>
    <r>
      <rPr>
        <sz val="11"/>
        <rFont val="Arial Narrow"/>
        <family val="2"/>
      </rPr>
      <t xml:space="preserve"> Tipo de Indicador:
Efectividad
Nombre Indicador: 
Incidentes de Seguridad de la Información 
Descripción: Este indicador mide el número de incidentes de seguridad de la información lo que permite monitorear y verificar los elementos de control para la detección de un posible incidente de seguridad de la información.
</t>
    </r>
  </si>
  <si>
    <t xml:space="preserve">Revisar que la política contenga lo siguiente:
a) los requisitos de seguridad para las aplicaciones del negocio;
b) las políticas para la divulgación y autorización de la información, y los niveles de seguridad de la información y de clasificación de la información;
c) la coherencia entre los derechos de acceso y las políticas de clasificación de información de los sistemas y redes;
d) la legislación pertinente y cualquier obligación contractual concerniente a la limitación del acceso a datos o servicios;
e) la gestión de los derechos de acceso en un entorno distribuido y en red, que reconoce todos los tipos de conexiones disponibles;
f) la separación de los roles de control de acceso (solicitud de acceso, autorización de acceso, administración del acceso);
g) los requisitos para la autorización formal de las solicitudes de acceso;
h) los requisitos para la revisión periódica de los derechos de acceso;
i) el retiro de los derechos de acceso;
j) el ingreso de los registros de todos los eventos significativos concernientes al uso y gestión de identificación de los usuarios, e información de autenticación secreta, en el archivo permanente;
k) los roles de acceso privilegiado;
</t>
  </si>
  <si>
    <t xml:space="preserve">*San
*Servidor físico
*Nas
*Firewall - fortiweb
*Firewall  -fortigate
*Fortiap
*Fortianalizer
*Fortiauthenticator 
*Fortinac
*SAN
*NAS
*Fortiap
*Fortianalizer
*Fortiauthenticator 
*Fortinac
</t>
  </si>
  <si>
    <t>Disponibilidad</t>
  </si>
  <si>
    <t>Hardware</t>
  </si>
  <si>
    <t xml:space="preserve">* Daño físico
+ Eventos naturales
 + Pérdidas de los servicios esenciales
 + Fallas técnicas
</t>
  </si>
  <si>
    <t xml:space="preserve">* Mantenimiento insuficiente
* Ausencia de esquemas de reemplazo periódico
* Susceptibilidad a las variaciones de temperatura (o al polvo y suciedad)
* Almacenamiento sin protección
* Copia no controlada
</t>
  </si>
  <si>
    <t>Media 60%</t>
  </si>
  <si>
    <t xml:space="preserve">A.11.1 .1-Perimetro de seguridad física 
Revisar las directrices relacionadas con los perímetros de seguridad física:
a) definir los perímetros de seguridad, y el emplazamiento y fortaleza de cada uno de los perímetros deben depender de los requisitos de seguridad de los activos dentro del perímetro y de los resultados de una valoración de riesgos;
b) establecer los perímetros de una edificación o sitio que contenga instalaciones de procesamiento de la información debe ser físicamente seguros; el techo exterior, las paredes y el material de los pisos del sitio deben ser de construcción sólida, y todas las paredes externas deben estar protegidas adecuadamente contra acceso no autorizado con mecanismos de control (barras, alarmas, cerraduras); las puertas y ventanas deben estar cerradas con llave cuando no hay supervisión, y se debe considerar protección externa para ventanas, particularmente al nivel del suelo;
c) definir un área de recepción con vigilancia u otro medio para controlar el acceso físico al sitio o edificación; el acceso a los sitios y edificaciones debe estar restringido únicamente para personal autorizado;
d) establecer cuando sea aplicable y construir barreras físicas para impedir el acceso físico no autorizado y la contaminación ambiental;
e) establecer que todas las puertas contra incendio en un perímetro de seguridad deben tener alarmas, estar monitoreadas y probadas junto con las paredes, para establecer el nivel requerido de resistencia de acuerdo con normas regionales, nacionales e internacionales adecuadas; deben funcionar de manera segura de acuerdo al código local de incendios;
f) instalar sistemas adecuados para detección de intrusos de acuerdo con normas nacionales, regionales o internacionales y se deben probar regularmente para abarcar todas las puertas externas y ventanas accesibles; las áreas no ocupadas deben tener alarmas en todo momento; también deben abarcar otras áreas, tales como las salas de computo o las salas de comunicaciones;
g) establecer que las instalaciones de procesamiento de información gestionadas por la organización deben estar separadas físicamente de las gestionadas por partes externas.
A.11 .1.2- Controles de acceso físicos - Revisar los controles de acceso físico y las siguientes directrices: 
a) tener un registro de la fecha y hora de entrada y salida de los visitantes, y todos los visitantes deben ser supervisados a menos que su acceso haya sido aprobado previamente; solo se les debe otorgar acceso para propósitos específicos autorizados y se deben emitir instrucciones sobre los requisitos de seguridad del área y de los propósitos de emergencia. La identidad de los visitantes se deben autenticar por los medios apropiados; 
b) establecer que el acceso a las áreas en las que se procesa o almacena información confidencial se debería restringir a los individuos autorizados solamente mediante la implementación de controles de acceso apropiados, (mediante la implementación de un mecanismo de autenticación de dos factores, tales como por ejemplo una tarjeta de acceso y un PIN secreto); 
c) mantener y hacer seguimiento de un libro de registro (physical log book) físico o un rastro de auditoría electrónica de todos los accesos; 
d) definir que todos los empleados, contratistas y partes externas deben portar algún tipo de identificación visible, y se deben notificar de inmediato al personal de seguridad si se encuentran visitantes no acompañados, y sin la identificación visible; 
e) establecer que el personal de servicio de soporte de la parte externa se le debería otorgar acceso restringido a áreas seguras o a instalaciones de procesamiento de información confidencial solo cuando se requiera; este acceso se deben autorizar y se le debe hacer seguimiento; 
f) definir los derechos de acceso a áreas seguras se deben revisar y actualizar regularmente, y revocar cuando sea necesario. 
A.11 .1.3- Seguridad de oficinas, recintos e instalaciones - Revisar las siguientes directrices relacionadas con la seguridad a oficinas, recintos e instalaciones: 
a) establecer que las instalaciones clave deben estar ubicadas de manera que se impida el acceso del público; 
b) definir donde sea aplicable, las edificaciones deben ser discretas y dar un indicio mínimo de su propósito, sin señales obvias externas o internas, que identifiquen la presencia de actividades de procesamiento de información; 
c) establecer que las instalaciones deben estar configuradas para evitar que las actividades o información confidenciales sean visibles y audibles desde el exterior. El blindaje electromagnético también se debe ser el apropiado; 
d) definir los directorios y guías telefónicas internas que identifican los lugares de las instalaciones de procesamiento de información confidencial no deben ser accesibles a ninguna persona no autorizada. 
A.11 .1.4- Protección contra amenazas  - De acuerdo a la NIST deben identificarse los elementos de resiliencia para soportar la entrega de los servicios críticos de la entidad.
externas y ambientales
A.11.2.1-Ubicación y protección de los equipos - Revisar las siguientes directrices para proteger los equipos: 
a) establecer que los equipos están ubicados de manera que se minimice el acceso innecesario a las áreas de trabajo; 
b) definir que las instalaciones de procesamiento de la información que manejan datos sensibles están ubicadas cuidadosamente para reducir el riesgo de que personas no autorizadas puedan ver la información durante su uso; 
c) establecer que las instalaciones de almacenamiento se aseguran para evitar el acceso no autorizado; 
d) definir que los elementos que requieren protección especial se salvaguardan para reducir el nivel general de protección requerida; 
e) establecer los controles para minimizar el riesgo de amenazas físicas y ambientales, (robo, incendio, explosivos, humo, agua (o falla en el suministro de agua, polvo, vibración, efectos químicos, interferencia en el suministro eléctrico, interferencia en las comunicaciones, radiación electromagnética y vandalismo); 
f) establecer directrices acerca de comer, consumir líquidos y fumar en cercanías de las instalaciones de procesamiento de información; 
g) hacer seguimiento de las condiciones ambientales tales como temperatura y humedad, para determinar las condiciones que puedan afectar adversamente las instalaciones de procesamiento de información; 
h) proteger contra descargas eléctricas atmosféricas se debe aplicar a todas las edificaciones y se deben colocar filtros a todas las líneas de comunicaciones y de potencia entrantes, para la protección contra dichas descargas; 
i) considerar el uso de métodos de protección especial, tales como membranas para teclados, para equipos en ambientes industriales; 
j) proteger los equipos para procesamiento de información confidencial para minimizar el riesgo de fuga de información debido a emanaciones electromagnéticas. 
A.11.2.3- Seguridad del cableado - Revisar las siguientes directrices para seguridad del cableado: 
a) establecer que las líneas de potencia y de telecomunicaciones que entran a instalaciones de procesamiento de información deben ser subterráneas en donde sea posible, o deben contar con una protección alternativa adecuada; 
b) establecer que los cables de potencia están separados de los cables de comunicaciones para evitar interferencia; 
c) definir para sistemas sensibles o críticos los controles adicionales que se deben considerar incluyen: 
1) la instalación de conduit apantallado y recintos o cajas con llave en los puntos de inspección y de terminación; 
2) el uso de blindaje electromagnético para proteger los cables; 
3) el inicio de barridos técnicos e inspecciones físicas de dispositivos no autorizados que se conectan a los cables
A.11.2.4-Mantenimiento de equipos - Revisar las siguientes directrices para mantenimiento de equipos: 
a) mantener los equipos de acuerdo con los intervalos y especificaciones de servicio recomendados por el proveedor; 
b) establecer que solo el personal de mantenimiento autorizado debería llevar a cabo las reparaciones y el servicio a los equipos; 
c) llevar registros de todas las fallas reales o sospechadas, y de todo el mantenimiento preventivo y correctivo; 
d) implementar los controles apropiados cuando el equipo está programado para mantenimiento, teniendo en cuenta si éste lo lleva a cabo el personal en el sitio o personal externo a la organización; en donde sea necesario, la información confidencial se debe borrar del equipo, o el personal de mantenimiento debería retirarse (cleared) lo suficientemente de la información; 
e) cumplir todos los requisitos de mantenimiento impuestos por las políticas de seguros; 
f) establecer que antes de volver a poner el equipo en operación después de mantenimiento, se debería inspeccionar para asegurarse de que no ha sido alterado y que su funcionamiento es adecuado. </t>
  </si>
  <si>
    <t>* TIC-PO-001 Manual política de privacidad y seguridad de la información
TIC-PR-002 Mantenimientos preventivo y correctivo de infraestructura
TIC-PR-003 Gestión de Servidores
TIC-PR-005 Mesa de Ayuda
TIC-PR-006 Gestión de Mantenimiento</t>
  </si>
  <si>
    <t xml:space="preserve">1.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2. Tipo de Indicador:  
Efectividad
 Nombre del Indicador: 
No de riesgos materializados afectando el principio de disponibilidad de Seguridad y Privacidad de la Información
Medición: Trimestral 
Descripción: Principio de disponibilidad 
Descripción 
Este indicador mide la cantidad de riesgos materializados afectando la disponibilidad ""es el acceso a la información y a los sistemas por personas autorizadas en el momento que así lo requieran""
Fórmula:
# Riesgos materializados de Principio de seguridad de la Información Afectado (Disponibilidad)= (# de incidentes que afectaron la disponibilidad de algún activo del proceso).
3. Nombre del Indicador: 
No de riesgos materializados afectando el principio de confidencialidad de Seguridad y Privacidad de la Información
Medición: Trimestral 
Descripción: Principio de confidencialidad
Descripción 
Este indicador mide la cantidad de riesgos materializados afectando la integridad asegura el acceso a la información únicamente a aquellas personas que cuenten con la debida autorización""
Fórmula:
# Riesgos materializados de Principio de seguridad de la Información Afectado (Confidencialidad)= (# de incidentes que afectaron la confidencialidad de algún activo del proceso).
</t>
  </si>
  <si>
    <t xml:space="preserve">Revisar las directrices relacionadas con los perímetros de seguridad física:
a) definir los perímetros de seguridad, y el emplazamiento y fortaleza de cada uno de los perímetros deben depender de los requisitos de seguridad de los activos dentro del perímetro y de los resultados de una valoración de riesgos;
b) establecer los perímetros de una edificación o sitio que contenga instalaciones de procesamiento de la información debe ser físicamente seguros; el techo exterior, las paredes y el material de los pisos del sitio deben ser de construcción sólida, y todas las paredes externas deben estar protegidas adecuadamente contra acceso no autorizado con mecanismos de control (barras, alarmas, cerraduras); las puertas y ventanas deben estar cerradas con llave cuando no hay supervisión, y se debe considerar protección externa para ventanas, particularmente al nivel del suelo;
c) definir un área de recepción con vigilancia u otro medio para controlar el acceso físico al sitio o edificación; el acceso a los sitios y edificaciones debe estar restringido únicamente para personal autorizado;
d) establecer cuando sea aplicable y construir barreras físicas para impedir el acceso físico no autorizado y la contaminación ambiental;
e) establecer que todas las puertas contra incendio en un perímetro de seguridad deben tener alarmas, estar monitoreadas y probadas junto con las paredes, para establecer el nivel requerido de resistencia de acuerdo con normas regionales, nacionales e internacionales adecuadas; deben funcionar de manera segura de acuerdo al código local de incendios;
f) instalar sistemas adecuados para detección de intrusos de acuerdo con normas nacionales, regionales o internacionales y se deben probar regularmente para abarcar todas las puertas externas y ventanas accesibles; las áreas no ocupadas deben tener alarmas en todo momento; también deben abarcar otras áreas, tales como las salas de cómputo o las salas de comunicaciones;
g) establecer que las instalaciones de procesamiento de información gestionadas por la organización deben estar separadas físicamente de las gestionadas por partes externas
</t>
  </si>
  <si>
    <t xml:space="preserve">1.     Direccionamiento Estratégico </t>
  </si>
  <si>
    <t>Confidencialidad</t>
  </si>
  <si>
    <t>Información</t>
  </si>
  <si>
    <t>Muy Baja 20%</t>
  </si>
  <si>
    <t xml:space="preserve">*Chat Virtual 
*Directorio Activo 
*Intranet
*Plataforma Elearning
*Plataforma Office 365
*Portal WEB
</t>
  </si>
  <si>
    <t xml:space="preserve">Servicios </t>
  </si>
  <si>
    <t xml:space="preserve">* Daño físico
* Eventos naturales
* Pérdidas de los servicios esenciales
* Compromiso de la información
* Fallas técnicas
* Acciones no autorizadas
* Compromiso de las funciones
</t>
  </si>
  <si>
    <t>* Ausencia de pruebas de envío o recepción de mensajes
* Líneas de comunicación sin protección
* Tráfico sensible sin protección
* Punto único de falla
* Ausencia del personal
* Entrenamiento insuficiente
* Falta de conciencia en seguridad
* Ausencia de políticas de uso aceptable
* Ausencia de procedimiento de registro/retiro de usuarios
* Ausencia de proceso para supervisión de derechos de acceso
* Ausencia de control de los activos que se encuentran fuera de las instalaciones
* Ausencia de mecanismos de monitoreo para brechas en la seguridad</t>
  </si>
  <si>
    <t>A.12.1.1-Procedimientos de operación documentados - Los procedimientos de operación se deben documentar y poner a disposición de todos los usuarios que los necesiten.
A.12.2.1 - Controles contra códigos maliciosos - Se debe implementar controles de detección, de prevención y de recuperación, combinados con la toma de conciencia apropiada de los usuarios, para proteger contra códigos maliciosos.
A.12.1.3- Gestión de capacidad - Para asegurar el desempeño requerido del sistema se debe hacer seguimiento al uso de los recursos, hacer los ajustes, y hacer proyecciones de los requisitos sobre la capacidad futura. 
A.13.1.2- Seguridad de los servicios de red - Se debe identificar los mecanismos de seguridad, los niveles de servicio y los requisitos de gestión de todos los servicios de red, e incluirlos en los acuerdos de servicios de red, ya sea que los servicios se presten internamente o se contraten externamente.
A.7.2.2-Toma de conciencia educación y formado en la Seguridad de la Información - Todos los empleados de la Entidad, y en donde sea pertinente, los contratistas, deben recibir la educación y la formación en toma de conciencia apropiada, y actualizaciones regulares sobre las políticas y procedimientos pertinentes para su cargo.
A.9.1.2 - Acceso a redes y a servicios en red - 
Revisar la política relacionada con el uso de redes y de servicios de red y verificar que incluya:
a) las redes y servicios de red a los que se permite el acceso;
b) los procedimientos de autorización para determinar a quién se permite el acceso a qué redes y servicios de red;
c) los controles y procedimientos de gestión para proteger el acceso a las conexiones de red y a los servicios de red;
d) los medios usados para acceder a las redes y servicios de red ( uso de VPN o redes inalámbricas);
e) los requisitos de autenticación de usuarios para acceder a diversos servicios de red;
f) el seguimiento del uso de servicios de red.</t>
  </si>
  <si>
    <t>*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8.12 Lineamientos para la gestión de la continuidad del negocio</t>
  </si>
  <si>
    <t xml:space="preserve">Revisar si el proceso de notificación a usuarios incluye:
a) Mantener la confidencialidad de la información de autenticación secreta, asegurándose de que no sea divulgada a ninguna otra parte, incluidas las personas con autoridad;
b) evitar llevar un registro (en papel, en un archivo de software o en un dispositivo portátil) de autenticación secreta, a menos que se pueda almacenar en forma segura y que el método de almacenamiento haya sido aprobado (una bóveda para contraseñas);
c) cambiar la información de autenticación secreta siempre que haya cualquier indicio de que se pueda comprometer la información;
d) definir que cuando se usa contraseñas como información de autenticación secreta, se debe seleccionar contraseñas seguras con una longitud mínima suficiente que:
1) sean fáciles de recordar;
2) no estén basadas en algo que otra persona pueda adivinar fácilmente u obtener usando información relacionada con la persona, (nombres, números de teléfono y fechas de nacimiento, etc.);
3) no sean vulnerables a ataques de diccionario (es decir, no contienen palabras incluidas en los diccionarios);
4) estén libres de caracteres completamente numéricos o alfabéticos idénticos consecutivos;
5) si son temporales, cambiarlos la primera vez que se ingrese;
e) no compartir información de autenticación secreta del usuario individual;
f) establecer una protección apropiada de contraseñas cuando se usan éstas como información de autenticación secreta en procedimientos de ingreso automatizados, y estén almacenadas;
g) no usar la misma información de autenticación secreta para propósitos de negocio y otros diferentes de estos.
</t>
  </si>
  <si>
    <t>2.     Gestión del conocimiento e innovación</t>
  </si>
  <si>
    <t xml:space="preserve">Baja 40% </t>
  </si>
  <si>
    <t>Menor 40%</t>
  </si>
  <si>
    <t>Base de datos de investigaciones administrativas</t>
  </si>
  <si>
    <t>8.     Control</t>
  </si>
  <si>
    <t>* Compromiso de la información
* Acciones no autorizadas</t>
  </si>
  <si>
    <t xml:space="preserve">* Ausencia de proceso para supervisión de derechos de acceso
* Ausencia de procedimientos y/o de políticas en general (esto aplica para muchas actividades que la entidad no tenga documentadas y formalizadas como uso aceptable de activos, control de cambios, valoración de riesgos, escritorio y pantalla limpia entre otros)
</t>
  </si>
  <si>
    <t>A.9.1.1- Política de control de  acceso - Revisar que la política contenga lo siguiente:
a) los requisitos de seguridad para las aplicaciones del negocio;
b) las políticas para la divulgación y autorización de la información, y los niveles de seguridad de la información y de clasificación de la información;
c) la coherencia entre los derechos de acceso y las políticas de clasificación de información de los sistemas y redes;
e) la gestión de los derechos de acceso en un entorno distribuido y en red, que reconoce todos los tipos de conexiones disponibles;
f) la separación de los roles de control de acceso, (solicitud de acceso, autorización de acceso, administración del acceso);
g) los requisitos para la autorización formal de las solicitudes de acceso;
h) los requisitos para la revisión periódica de los derechos de acceso;
i) el retiro de los derechos de acceso;
j) el ingreso de los registros de todos los eventos significativos concernientes al uso y gestión de identificación de los usuarios, e información de autenticación secreta, en el archivo permanente;
k) los roles de acceso privilegiado;
A.9.1.2- Acceso a redes y a servicios en  red - Revisar la política relacionada con el uso de redes y de servicios de red y verificar que incluya:
a) las redes y servicios de red a los que se permite el acceso;
b) los procedimientos de autorización para determinar a quién se permite el acceso a qué redes y servicios de red;
c) los controles y procedimientos de gestión para proteger el acceso a las conexiones de red y a los servicios de red;
d) los medios usados para acceder a las redes y servicios de red ( uso de VPN o redes inalámbricas);
e) los requisitos de autenticación de usuarios para acceder a diversos servicios de red;
f) el seguimiento del uso de servicios de red.
A.9.2.1-Registro y cancelación del registro de usuarios - Revisar el proceso para la gestión y la identificación de los usuarios que incluya:
a) Identificaciones únicas para los usuarios, que les permita estar vinculados a sus acciones y mantener la responsabilidad por ellas; el uso de identificaciones compartidas solo se debe permitir cuando sea necesario por razones operativas o del negocio, y se  aprueban y documentan;
b) deshabilitar o retirar inmediatamente las identificaciones de los usuarios que han dejado la organización;
c) identificar y eliminar o deshabilitar periódicamente las identificaciones de usuario redundantes;
d) asegurar que las identificaciones de usuario redundantes no se asignen a otros usuarios.
A.9.2.2- Suministro de acceso de   usuarios - Revisar el proceso para asignar o revocar los derechos de acceso otorgados a las identificaciones de usuario que incluya:
a) obtener la autorización del propietario del sistema de información o del servicio para el uso del sistema de información o servicio;
b) verificar que el nivel de acceso otorgado es apropiado a las políticas de acceso y es coherente con otros requisitos, tales como separación de deberes;
c) asegurar que los derechos de acceso no estén activados antes de que los procedimientos de autorización estén completos;
d) mantener un registro central de los derechos de acceso suministrados a una identificación de usuario para acceder a sistemas de información y servicios;
e) adaptar los derechos de acceso de usuarios que han cambiado de roles o de empleo, y retirar o bloquear inmediatamente los derechos de acceso de los usuarios que han dejado la organización;
f) revisar periódicamente los derechos de acceso con los propietarios de los sistemas de información o servicios.
A.12.1.1-Procedimientos de operación  documentados - Revisar los procedimientos de operación con instrucciones operacionales, que incluyen: 
a) instalar y configurar sistemas; 
b) establecer el procesamiento y manejo de información, tanto automático como manual; 
c) establecer la gestión de las copias de respaldo; 
d) definir los requisitos de programación, incluidas las interdependencias con otros sistemas, los tiempos de finalización del primer y último trabajos; 
e) establecer las instrucciones para manejo de errores u otras condiciones excepcionales que podrían surgir durante la ejecución del trabajo, incluidas las restricciones sobre el uso de sistemas utilitarios; 
f) definir contactos de apoyo y de una instancia superior, incluidos los contactos de soporte externo, en el caso de dificultades operacionales o técnicas inesperadas; 
g) establecer las instrucciones sobre manejo de medios y elementos de salida, tales como el uso de papelería especial o la gestión de elementos de salida confidenciales, incluidos procedimientos para la disposición segura de elementos de salida de trabajos fallidos; 
h) definir los procedimientos de reinicio y recuperación del sistema para uso en el caso de falla del sistema; 
i) definir la gestión de la información de rastros de auditoria y de información del log del sistema; 
A.12.1.2- Gestión de cambios - Revisar los procedimientos de control de cambios, que incluyen: 
a) Identificar y registrar los cambios significativos; 
b) Planificar y puesta a prueba de los cambios; 
c) Valorar los impactos potenciales, incluidos los impactos de estos cambios en la seguridad de la información; 
d) Tener un procedimiento de aprobación formal para los cambios propuestos; 
e) Verificar que se han cumplido los requisitos de seguridad de la información; 
f) Comunicar todos los detalles de los cambios a todas las personas pertinentes; 
g) Tener un procedimiento de apoyo, incluidos procedimientos y responsabilidades para abortar cambios no exitosos y recuperarse de ellos, y eventos no previstos; 
h) Contar con un suministro de un proceso de cambio de emergencia que posibilite la implementación rápida y controlada de los cambios necesarios para resolver un incidente. 
A.13.1.2- Seguridad de los servicios de red - Revisar las siguientes directrices para la seguridad de los servicios de red: 
a) establecer la tecnología aplicada a la seguridad de servicios de red, tales como autenticación, encriptación y controles de conexión de red; 
b) definir los parámetros técnicos requeridos para la conexión segura con los servicios de red de acuerdo con las reglas de conexión de seguridad y de red; 
c) establecer los procedimientos para el uso de servicios de red para restringir el acceso a los servicios o aplicaciones de red, cuando sea necesario.</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</si>
  <si>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t>
  </si>
  <si>
    <t xml:space="preserve">1. Tipo de Indicador: 
Eficacia
Nombre del Indicador:
Porcentaje de implementación del Modelo de Seguridad y Privacidad de la Información (MSPI)
Medición: Trimestral
Descripción: Este indicador mide el avance de la Entidad frente a la implementación del Modelo de Seguridad y Privacidad de la Información, con base en los lineamientos impartidos por Mintic. Como: Planificación, Implementación, Evaluación de Desempeño y Mejora Continua. 
Fórmula:
No de Lineamientos implementados del Modelo de Seguridad y Privacidad de la Información / Lineamientos priorizados documentados del Modelo de Seguridad y Privacidad de la Información (MSPI)
</t>
  </si>
  <si>
    <t>3.     Gestión de comunicaciones</t>
  </si>
  <si>
    <t xml:space="preserve">Moderado </t>
  </si>
  <si>
    <t xml:space="preserve">*Actas del Comité Institucional de Gestión y Desempeño
*Indicadores de Gestión
*Informe de gestión de la vigencia
*Informe de Rendición de Cuentas 
*Plan de Acción Institucional
*Plan Estratégico Institucional 
</t>
  </si>
  <si>
    <t>* Ausencia de mecanismos de identificación y autenticación de usuarios</t>
  </si>
  <si>
    <t xml:space="preserve">A.9.1.1- Política de control de acceso - Se debe establecer, documentar y revisar una política de control de acceso con base en los requisitos del negocio y de seguridad de la información. a) las políticas para la divulgación y autorización de la información, y los niveles de seguridad de la información y de clasificación de la información; b) 
A.9.1.2- Acceso a redes y a servicios en red - Se debe permitir acceso de los usuarios a la red y a los servicios de red para los que hayan sido autorizados específicamente.
A.9.2.1-Registro y cancelación del registro de usuarios - Se debe implementar un proceso formal de registro y de cancelación de registro de usuarios, para posibilitar la asignación de los derechos de acceso.
A.12.3.1 - Respaldo de la información
a) producir registros exactos y completos de las copias de respaldo, y procedimientos de restauración documentados; 
b) establecer la cobertura (copias de respaldo completas o diferenciales) y la frecuencia con que se hagan las copias de respaldo tambien definir la criticidad de la información para la operación continua de la organización; 
c) definir las copias de respaldo se debe almacenar en un lugar remoto, a una distancia suficiente que permita escapar de cualquier daño que pueda ocurrir en el sitio principal; 
d) establecer la información de respaldo y un nivel apropiado de protección física y del entorno, de coherencia con las normas aplicadas en el sitio principal; 
e) definir los medios de respaldo se debe poner a prueba regularmente para asegurar que se puede depender de ellos para uso de emergencia en caso necesario; esto se debería combinar con una prueba de los procedimientos de restauración, y se debe verificar contra el tiempo de restauración requerido. 
f) definir las situaciones en las que la confidencialidad tiene importancia, las copias de respaldo deben estar protegidas por medio de encriptación. 
A.10.1.1 - Política sobre el uso de controles criptográficos -  a) Realizar una valoración de riesgos, que identifique el nivel de protección requerida, teniendo en cuenta el tipo, fortaleza y calidad del algoritmo de encriptación requerido.  b) utilizar la encriptación para la protección de información transportada por dispositivos de encriptación móviles o removibles, o a través de líneas de comunicación; c) definir el impacto de usar información encriptada en los controles que dependen de la inspección del contenido.
</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</si>
  <si>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8.15 Lineamientos para correo y documentos electrónicos
 </t>
  </si>
  <si>
    <t xml:space="preserve">Revisar el procedimiento de ingreso que incluya:
a) no visualizar los identificadores del sistema o de la aplicación sino hasta que el proceso de ingreso se haya completado exitosamente;
b) visualizar una advertencia general acerca de que sólo los usuarios autorizados pueden acceder al computador;
c) evitar los mensajes de ayuda durante el procedimiento de ingreso, que ayudarían a un usuario no autorizado;
d) validar la información de ingreso solamente al completar todos los datos de entrada. ante una condición de error, el sistema no debe indicar qué parte de los datos es correcta o incorrecta;
e) proteger contra intentos de ingreso mediante fuerza bruta;
f) llevar un registro con los intentos exitosos y fallidos;
g) declarar un evento de seguridad si se detecta un intento potencial o una violación exitosa de los controles de ingreso;
h) visualizar la siguiente información al terminar un ingreso seguro:
1) registrar la fecha y la hora del ingreso previo exitoso;
2) registrar los detalles de cualquier intento de ingreso no exitoso desde el último ingreso exitoso;
i) no visualizar una contraseña que se esté ingresando;
j) no transmitir contraseñas en un texto claro en una red;
k) terminar sesiones inactivas después de un período de inactividad definido, especialmente en lugares de alto riesgo tales como áreas públicas o externas por fuera de la gestión de seguridad de la organización o en dispositivos móviles;
l) restringir los tiempos de conexión para brindar seguridad adicional para aplicaciones de alto riesgo y para reducir la ventana de oportunidad para acceso no autorizado.
</t>
  </si>
  <si>
    <t xml:space="preserve">Bajo </t>
  </si>
  <si>
    <t xml:space="preserve">*Base de Datos  - contratistas 2021
*Manual de procedimiento para el manejo administrativo  y contable de los bienes de propiedad de la ST
*Memorando  Pago  de Servicios Publicos 
*Memorando Cierre de Almacen 
*Memorando Solicitud de Reembolso
*Organización Levin de Colombia  SAS  
*Resolucion Caja menor
</t>
  </si>
  <si>
    <t>9.     Gestión administrativa</t>
  </si>
  <si>
    <t>* Pérdidas de los servicios esenciales
* Compromiso de las funciones</t>
  </si>
  <si>
    <t>* Ausencia de proceso para supervisión de derechos de acceso
* Ausencia de procedimientos y/o de políticas en general (esto aplica para muchas actividades que la entidad no tenga documentadas y formalizadas como uso aceptable de activos, control de cambios, valoración de riesgos, escritorio y pantalla limpia entre otros)</t>
  </si>
  <si>
    <t>5.     Gestión de relacionamiento con el ciudadano</t>
  </si>
  <si>
    <t>Recursos Humanos</t>
  </si>
  <si>
    <t>Muy Alta 100%</t>
  </si>
  <si>
    <t>Catastrofico 100%</t>
  </si>
  <si>
    <t xml:space="preserve">*Caracterización de personal
*Encuestas y Listados de Asistencia PIC y Bienestar - Sharepoint
*Historias laborales
*Microsoft Planner
*Planta de personal
*Planta de personal - Sharepoint
*Resoluciones de nombramiento de todos los servidores públicos
*Talento Humano - Sharepoint
</t>
  </si>
  <si>
    <t>13.  Gestión de talento humano</t>
  </si>
  <si>
    <t>* Ausencia de mecanismos de identificación y autenticación de usuarios
Ausencia de procedimiento de registro/retiro de usuarios</t>
  </si>
  <si>
    <t>6.     Vigilancia</t>
  </si>
  <si>
    <t>*Expedientes
*Quejas o informes</t>
  </si>
  <si>
    <t>16. Control interno disciplinario</t>
  </si>
  <si>
    <t xml:space="preserve">* Ausencia de proceso para supervisión de derechos de acceso
Ausencia de procedimientos y/o de políticas en general (esto aplica para muchas actividades que la entidad no tenga documentadas y formalizadas como uso aceptable de activos, control de cambios, valoración de riesgos, escritorio y pantalla limpia entre otros)
</t>
  </si>
  <si>
    <t>7.     Inspección</t>
  </si>
  <si>
    <t xml:space="preserve">*Base de Datos - contratistas 2021
*GC-PR-001 Gestión Precontractual
*GC-PR-002 Gestión Contractual
*GC-PR-003 Gestión Postcontractual
*GC-FR-001 Lista de cheque para a verificación documental de contratación 
*GC-FR-002 Estudios y documentos previos contratación Directa
*GC-FR-003 Anexo clausulado General
*GC-FR-005 criterios para la contratación sostenible y responsable.
*GC-FR-006 Acta de Suspensión
*GC-FR-007 Acta de inicio
*GC-FR-008 Acta de reinicio
*GC-FR-009 Acta de Liquidación Bilateral de Contratos y convenios
*GC-FR-010 Acta de liberación de vigencias expiradas
*GC-FR-011 formato de paz y salvo
*GC-FR-012 Certificado de idoneidad y experiencia
*GC-FR-013 Matriz de Riesgo
*GC-FR-014 Reporte de experiencia
*GC-FR-015 Formato de Actividades
*GC-FR-016 Autorización consulta de inhabilidades por delitos sexuales.
*GC-FR-017 Autorización de tratamiento de datos personales
*GC-FR-018 Solicitud de autorización de objetos iguales
*GC-FR-019 Autorización objetos iguales
*Manual de Contratación  
</t>
  </si>
  <si>
    <t>10.  Gestión contractual</t>
  </si>
  <si>
    <t xml:space="preserve">* Ausencia de mecanismos de identificación y autenticación de usuarios
* Ausencia o insuficiencia de pruebas de software
* Ausencia de registros de auditoría
* Ausencia de documentación
* Software nuevo o inmaduro
</t>
  </si>
  <si>
    <t xml:space="preserve">* TIC-PO-001 Manual política de privacidad y seguridad de la información, numerales:
8.3 Lineamientos de seguridad de los funcionarios y contratistas
8.6 Lineamientos para la gestión de comunicaciones y operaciones
8.8 Lineamientos para el control de acceso a sistemas de información, Servicios de información e infraestructura tecnológica de la entidad
8.15 Lineamientos para correo y documentos electrónicos
 TIC-PR-010 Solicitud borrado seguro de la información
TIC-IN-004 Creación de usuarios
</t>
  </si>
  <si>
    <t xml:space="preserve">Revisar las siguientes directrices para proteger los equipos: 
a) establecer que los equipos están ubicados de manera que se minimice el acceso innecesario a las áreas de trabajo; 
b) definir que las instalaciones de procesamiento de la información que manejan datos sensibles están ubicadas cuidadosamente para reducir el riesgo de que personas no autorizadas puedan ver la información durante su uso; 
c) establecer que las instalaciones de almacenamiento se aseguran para evitar el acceso no autorizado; 
d) definir que los elementos que requieren protección especial se salvaguardan para reducir el nivel general de protección requerida; 
e) establecer los controles para minimizar el riesgo de amenazas físicas y ambientales, (robo, incendio, explosivos, humo, agua (o falla en el suministro de agua, polvo, vibración, efectos químicos, interferencia en el suministro eléctrico, interferencia en las comunicaciones, radiación electromagnética y vandalismo); 
f) establecer directrices acerca de comer, consumir líquidos y fumar en cercanías de las instalaciones de procesamiento de información; 
g) hacer seguimiento de las condiciones ambientales tales como temperatura y humedad, para determinar las condiciones que puedan afectar adversamente las instalaciones de procesamiento de información; 
h) proteger contra descargas eléctricas atmosféricas se debe aplicar a todas las edificaciones y se deben colocar filtros a todas las líneas de comunicaciones y de potencia entrantes, para la protección contra dichas descargas; 
i) considerar el uso de métodos de protección especial, tales como membranas para teclados, para equipos en ambientes industriales; 
j) proteger los equipos para procesamiento de información confidencial para minimizar el riesgo de fuga de información debido a emanaciones electromagnéticas.
</t>
  </si>
  <si>
    <t xml:space="preserve">*cámara fotográfica y trípode
*computador portátil y otro de escritorio
*Dos computadores IMAC
</t>
  </si>
  <si>
    <t>* TIC-PO-001 Manual política de privacidad y seguridad de la información
TIC-PR-002 Mantenimientos preventivo y correctivo de infraestructura
TIC-PR-005 Mesa de Ayuda
TIC-PR-006 Gestión de Mantenimiento</t>
  </si>
  <si>
    <t xml:space="preserve">Revisar las siguientes directrices para mantenimiento de equipos: 
a) mantener los equipos de acuerdo con los intervalos y especificaciones de servicio recomendados por el proveedor; 
b) establecer que solo el personal de mantenimiento autorizado debería llevar a cabo las reparaciones y el servicio a los equipos; 
c) llevar registros de todas las fallas reales o sospechadas, y de todo el mantenimiento preventivo y correctivo; 
d) implementar los controles apropiados cuando el equipo está programado para mantenimiento, teniendo en cuenta si éste lo lleva a cabo el personal en el sitio o personal externo a la organización; en donde sea necesario, la información confidencial se debe borrar del equipo, o el personal de mantenimiento debería retirarse (cleared) lo suficientemente de la información; 
e) cumplir todos los requisitos de mantenimiento impuestos por las políticas de seguros; 
f) establecer que antes de volver a poner el equipo en operación después de mantenimiento, se debería inspeccionar para asegurarse de que no ha sido alterado y que su funcionamiento es adecuado. </t>
  </si>
  <si>
    <t xml:space="preserve">*Informes de Gestión Mensual
*Informe de Medición de Satisfacción al Usuario
*Informe de Seguimiento a las PQRSD de la entidad
*Instructivo Agendamiento y desarrollo de reuniones del Sector *Transporte
*Política de Servicio al Ciudadano
*Procedimiento de Gestión de Peticiones, Quejas, Reclamos, *Sugerencias y Denuncias
*Protocolo de Servicio al Ciudadano
</t>
  </si>
  <si>
    <t xml:space="preserve">*Control de Documentos 
*Formatos
*Instructivo Pautas de acompañamiento para la creación o actualización de documento 
*Manual de Gestión el Conocimiento
*Otros documentos de la pirámide documental del proceso GCI
*Repositorio Gestión del Conocimiento y la Innovación
</t>
  </si>
  <si>
    <t>11.  Gestión jurídica</t>
  </si>
  <si>
    <t>*Aplicaciones office 365
*Archivo central
*Archivo de gestión
*Carpetas compartidas
*Consecutivo de comunicaciones oficiales
*IUIT
*Resoluciones transferidas
*Repositorio de correos alegados al canal de correo *VUR
*Sistema de Gestión Documental</t>
  </si>
  <si>
    <t>14.  Gestión documental</t>
  </si>
  <si>
    <t>12.  Gestión financiera</t>
  </si>
  <si>
    <t xml:space="preserve">*Boletín
*Cargue de Información
*Cartera
*Conciliaciones
*Deterioro
*Estado de cuenta
*Estados de Cuenta
*Formato de Títulos - Excel
*FUID
*Gestión de Recaudo Documento Presentación Power Point 
Intereses
*Paz y Salvo - Word
*Relación Paz y salvo - Excel
*Repositorio de Consola Taux
*Revisión de Ingresos a los Vigilados
*Universo de vigilados
</t>
  </si>
  <si>
    <t xml:space="preserve">*Acción de tutelas
*Acción Popular
*Acciones Contractuales 
*Acciones de Cumplimiento
*Acciones de Grupo
*Acciones de Repetición
*Acciones Laborales 
*Acciones lesividad
*Acciones Penales 
*Actas
*Actas comité de conciliación
*Asesorías jurídicas
*Autos
*Boletín Jurídico Informativo
*Certificaciones Comité Conciliación
*Comunicación oficial de observaciones a la solicitud de levantamiento del sometimiento a control
*Conceptos jurídicos 
*Demandas
*Derechos de petición - solicitudes
*Derechos de petición-respuestas
*Estados financiero intermedios y final de ejercicio 
*Fallos
*Fallos
*Informe mensual de gestión
*Informes 
*Informes de gestión
*Informes del proceso de sometimiento a control 
*Memorandos
*Memoriales de interposición de recursos
*Nulidad y Restablecimiento del Derecho
*Oficios
*Planes de recuperación y mejoramiento 
*Poderes
*Publicación boletín jurídico normativo
*Registro de verificación de plan de mejoramiento (Resolución aceptación plan de mejoramiento) 
*Reparación Directa
*Requerimiento de información, aclaraciones y de acciones correctivas o preventivas de control 
*Resolución de ampliación sometimiento a control 
*Resolución de levantamiento de la medida de sometimiento a control
*Resolución prorroga sometimiento a control 
*Resolución sometimiento a control 
*Resoluciones sancionatorias
*Solicitud o sometimiento a control y antecedentes (Acta Comité *Técnico Dirección Sometimiento a Control)
*Solicitud o sometimiento a control y antecedentes (Memorando de revisión de visita de inspección) 
*Solicitudes de levantamiento de la medida de sometimiento a control (solicitud propiamente dicha)
</t>
  </si>
  <si>
    <t xml:space="preserve">*10 acciones necesarias para viajar con mascotas
*ABC Competencias administrativas y preguntas frecuentes sobre el servicio de transporte aéreo
*Boletín de Gestión sobre Servicios de Trasporte Aéreo
*Cartilla de derechos y deberes de los usuarios del servicio de transporte aéreo.
*Cartilla de Derechos y Deberes de los Usuarios del Servicio de Transporte Terrestre de Pasajeros y Mercancías por Carretera.
*Derechos y deberes durante la emergencia de Covid-19
*Derechos y deberes en compra por comercio electrónico
*Estudio transporte de pasajeros y PQRS
*Guía de Derechos y Deberes de los Usuarios del Servicio de *Transporte Terrestre de Pasajeros y Mercancías por Carretera.
*Guía para el transporte de animales y mascotas
*Guía rápida de derechos y deberes de los usuarios del servicio de transporte aéreo
*Guía sobre comercio electrónico en la adquisición de boletos y/o tiquetes para la prestación del servicio de transporte aéreo. 
*Línea de tiempo - Derechos y deberes de los usuarios del Transporte Acuático
*Línea de tiempo - Derechos y deberes de los usuarios del Transporte aéreo
*Línea de tiempo - Derechos y deberes de los usuarios del Transporte Terrestre
*Orientaciones dirigidas a usuarios Promociones y Ofertas
*Orientaciones sobre promociones y ofertas para el servicio público de Transporte Aéreo
*Orientaciones sobre promociones y ofertas para el servicio público de Transporte Marítimo y Fluvial
*Orientaciones sobre promociones y ofertas para el servicio público de Transporte Terrestre
*Primer boletín de gestión de PQRD en materia de protección de usuarios del sector transporte – enero 2019 – marzo 2020
*Puntos Cardinales
*Recomendaciones de temporada alta
*Recomendaciones en el transporte de equipaje
*Recomendaciones en época de Covid -19
*Ruta de atención transporte Aéreo  
*Segundo boletín de gestión de PQRD en materia de protección de usuarios del sector transporte – marzo 2020 a diciembre 2020
*Segundo boletín de gestión sobre servicios de transporte aéreo
</t>
  </si>
  <si>
    <t>15.  Evaluación independiente</t>
  </si>
  <si>
    <t>*Base de datos PQRD</t>
  </si>
  <si>
    <t xml:space="preserve">*Carpeta compartida de la Oficina de Control Interno
*Código de Ética para auditoría interna
*Estatuto de auditoría interna
*Formato Carta de representación de auditoría o salvaguarda
*Formato Informe de Auditoría Interna
*Formato Lista de chequeo para auditorías internas, seguimientos o evaluaciones
*Formato Notas de Auditorías Internas
*Formato Plan anual de auditorías internas, seguimientos o evaluaciones - PAA
*Formato Plan de mejoramiento auditoría interna - PMA
*Indicadores del Proceso
*Información computadores personales de la OCI de la Entidad
*Información en equipo de cómputo personal
*Información en Share Point
*Mapa de Riesgos OCI
*Procedimiento para auditorías internas, seguimientos y evaluaciones
</t>
  </si>
  <si>
    <t>* Daño físico
* Compromiso de la información
* Acciones no autorizadas
* Compromiso de las funciones</t>
  </si>
  <si>
    <t>* Ausencia de documentación
* Ausencia de mecanismos de identificación y autenticación de usuarios
* Contraseñas sin protección
 * Ausencia de procedimientos y/o de políticas en general (esto aplica para muchas actividades que la entidad no tenga documentadas y formalizadas como uso aceptable de activos, control de cambios, valoración de riesgos, escritorio y pantalla limpia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</si>
</sst>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quot;$&quot;* #,##0_-;\-&quot;$&quot;* #,##0_-;_-&quot;$&quot;* &quot;-&quot;_-;_-@_-"/>
    <numFmt numFmtId="165" formatCode="0.0%"/>
  </numFmts>
  <fonts count="85" x14ac:knownFonts="1">
    <font>
      <sz val="11"/>
      <color theme="1"/>
      <name val="Calibri"/>
      <family val="2"/>
      <scheme val="minor"/>
    </font>
    <font>
      <sz val="11"/>
      <color theme="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Arial Narrow"/>
      <family val="2"/>
    </font>
    <font>
      <u/>
      <sz val="11"/>
      <color theme="10"/>
      <name val="Calibri"/>
      <family val="2"/>
      <scheme val="minor"/>
    </font>
    <font>
      <sz val="11"/>
      <color rgb="FFFF0000"/>
      <name val="Arial Narrow"/>
      <family val="2"/>
    </font>
    <font>
      <b/>
      <sz val="9"/>
      <color theme="0"/>
      <name val="Calibri"/>
      <family val="2"/>
      <scheme val="minor"/>
    </font>
    <font>
      <sz val="12"/>
      <name val="Arial Narrow"/>
      <family val="2"/>
    </font>
    <font>
      <b/>
      <sz val="11"/>
      <color theme="1"/>
      <name val="Calibri"/>
      <family val="2"/>
      <scheme val="minor"/>
    </font>
    <font>
      <sz val="9"/>
      <color indexed="81"/>
      <name val="Tahoma"/>
      <family val="2"/>
    </font>
    <font>
      <b/>
      <sz val="9"/>
      <color indexed="81"/>
      <name val="Tahoma"/>
      <family val="2"/>
    </font>
    <font>
      <sz val="9"/>
      <color theme="1"/>
      <name val="Arial"/>
      <family val="2"/>
    </font>
    <font>
      <sz val="11"/>
      <color rgb="FFFFC000"/>
      <name val="Arial Narrow"/>
      <family val="2"/>
    </font>
    <font>
      <sz val="11"/>
      <color theme="9" tint="-0.249977111117893"/>
      <name val="Arial Narrow"/>
      <family val="2"/>
    </font>
    <font>
      <b/>
      <sz val="11"/>
      <color rgb="FFFF0000"/>
      <name val="Arial Narrow"/>
      <family val="2"/>
    </font>
    <font>
      <sz val="9"/>
      <color theme="1"/>
      <name val="Calibri"/>
      <family val="2"/>
      <scheme val="minor"/>
    </font>
    <font>
      <b/>
      <sz val="9"/>
      <color theme="1"/>
      <name val="Calibri"/>
      <family val="2"/>
      <scheme val="minor"/>
    </font>
    <font>
      <sz val="9"/>
      <name val="Calibri"/>
      <family val="2"/>
      <scheme val="minor"/>
    </font>
    <font>
      <sz val="14"/>
      <color theme="1"/>
      <name val="Arial Narrow"/>
      <family val="2"/>
    </font>
    <font>
      <b/>
      <sz val="22"/>
      <color theme="2" tint="-0.499984740745262"/>
      <name val="Arial Narrow"/>
      <family val="2"/>
    </font>
    <font>
      <b/>
      <sz val="16"/>
      <name val="Arial Narrow"/>
      <family val="2"/>
    </font>
    <font>
      <b/>
      <sz val="28"/>
      <name val="Arial Narrow"/>
      <family val="2"/>
    </font>
    <font>
      <b/>
      <sz val="22"/>
      <name val="Arial Narrow"/>
      <family val="2"/>
    </font>
    <font>
      <b/>
      <sz val="24"/>
      <name val="Arial Narrow"/>
      <family val="2"/>
    </font>
    <font>
      <sz val="10"/>
      <name val="Calibri"/>
      <family val="2"/>
      <scheme val="minor"/>
    </font>
    <font>
      <b/>
      <i/>
      <sz val="11"/>
      <color theme="1"/>
      <name val="Arial Narrow"/>
      <family val="2"/>
    </font>
    <font>
      <b/>
      <sz val="8"/>
      <name val="Arial Narrow"/>
      <family val="2"/>
    </font>
    <font>
      <u/>
      <sz val="10"/>
      <color theme="10"/>
      <name val="Arial Narrow"/>
      <family val="2"/>
    </font>
    <font>
      <strike/>
      <sz val="12"/>
      <color theme="1"/>
      <name val="Arial Narrow"/>
      <family val="2"/>
    </font>
    <font>
      <sz val="8"/>
      <name val="Calibri"/>
      <family val="2"/>
      <scheme val="minor"/>
    </font>
    <font>
      <sz val="14"/>
      <name val="Arial Narrow"/>
      <family val="2"/>
    </font>
    <font>
      <sz val="16"/>
      <color theme="1"/>
      <name val="Arial Narrow"/>
      <family val="2"/>
    </font>
    <font>
      <b/>
      <sz val="16"/>
      <color theme="1"/>
      <name val="Arial Narrow"/>
      <family val="2"/>
    </font>
    <font>
      <strike/>
      <sz val="12"/>
      <name val="Arial Narrow"/>
      <family val="2"/>
    </font>
    <font>
      <sz val="11"/>
      <name val="Arial Narrow"/>
      <family val="2"/>
    </font>
    <font>
      <sz val="11"/>
      <color rgb="FF242424"/>
      <name val="Arial Narrow"/>
      <family val="2"/>
    </font>
  </fonts>
  <fills count="2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patternFill>
    </fill>
    <fill>
      <patternFill patternType="solid">
        <fgColor theme="5"/>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theme="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s>
  <borders count="127">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ashed">
        <color rgb="FF92D050"/>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style="medium">
        <color rgb="FF92D050"/>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bottom style="medium">
        <color rgb="FF92D050"/>
      </bottom>
      <diagonal/>
    </border>
    <border>
      <left style="medium">
        <color theme="0"/>
      </left>
      <right style="medium">
        <color theme="0"/>
      </right>
      <top style="medium">
        <color theme="0"/>
      </top>
      <bottom style="medium">
        <color theme="0"/>
      </bottom>
      <diagonal/>
    </border>
    <border>
      <left style="medium">
        <color rgb="FF92D050"/>
      </left>
      <right style="hair">
        <color rgb="FF92D050"/>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medium">
        <color rgb="FF92D050"/>
      </left>
      <right style="hair">
        <color rgb="FF92D050"/>
      </right>
      <top style="hair">
        <color rgb="FF92D050"/>
      </top>
      <bottom style="medium">
        <color rgb="FF92D050"/>
      </bottom>
      <diagonal/>
    </border>
    <border>
      <left style="medium">
        <color rgb="FF92D050"/>
      </left>
      <right/>
      <top style="medium">
        <color rgb="FF92D050"/>
      </top>
      <bottom style="hair">
        <color rgb="FF92D050"/>
      </bottom>
      <diagonal/>
    </border>
    <border>
      <left/>
      <right style="medium">
        <color rgb="FF92D050"/>
      </right>
      <top style="medium">
        <color rgb="FF92D050"/>
      </top>
      <bottom style="hair">
        <color rgb="FF92D050"/>
      </bottom>
      <diagonal/>
    </border>
    <border>
      <left style="medium">
        <color rgb="FF92D050"/>
      </left>
      <right/>
      <top style="hair">
        <color rgb="FF92D050"/>
      </top>
      <bottom style="hair">
        <color rgb="FF92D050"/>
      </bottom>
      <diagonal/>
    </border>
    <border>
      <left/>
      <right style="medium">
        <color rgb="FF92D050"/>
      </right>
      <top style="hair">
        <color rgb="FF92D050"/>
      </top>
      <bottom style="hair">
        <color rgb="FF92D050"/>
      </bottom>
      <diagonal/>
    </border>
    <border>
      <left style="medium">
        <color rgb="FF92D050"/>
      </left>
      <right/>
      <top style="hair">
        <color rgb="FF92D050"/>
      </top>
      <bottom style="medium">
        <color rgb="FF92D050"/>
      </bottom>
      <diagonal/>
    </border>
    <border>
      <left/>
      <right style="medium">
        <color rgb="FF92D050"/>
      </right>
      <top style="hair">
        <color rgb="FF92D050"/>
      </top>
      <bottom style="medium">
        <color rgb="FF92D050"/>
      </bottom>
      <diagonal/>
    </border>
    <border>
      <left style="hair">
        <color rgb="FF92D050"/>
      </left>
      <right/>
      <top style="hair">
        <color rgb="FF92D050"/>
      </top>
      <bottom style="hair">
        <color rgb="FF92D050"/>
      </bottom>
      <diagonal/>
    </border>
    <border>
      <left style="hair">
        <color rgb="FF92D050"/>
      </left>
      <right/>
      <top style="medium">
        <color rgb="FF92D050"/>
      </top>
      <bottom style="hair">
        <color rgb="FF92D050"/>
      </bottom>
      <diagonal/>
    </border>
    <border>
      <left style="hair">
        <color rgb="FF92D050"/>
      </left>
      <right/>
      <top style="hair">
        <color rgb="FF92D050"/>
      </top>
      <bottom style="medium">
        <color rgb="FF92D050"/>
      </bottom>
      <diagonal/>
    </border>
    <border>
      <left/>
      <right/>
      <top style="medium">
        <color rgb="FF92D050"/>
      </top>
      <bottom style="hair">
        <color rgb="FF92D050"/>
      </bottom>
      <diagonal/>
    </border>
    <border>
      <left/>
      <right/>
      <top style="hair">
        <color rgb="FF92D050"/>
      </top>
      <bottom style="hair">
        <color rgb="FF92D050"/>
      </bottom>
      <diagonal/>
    </border>
    <border>
      <left/>
      <right/>
      <top style="hair">
        <color rgb="FF92D050"/>
      </top>
      <bottom style="medium">
        <color rgb="FF92D050"/>
      </bottom>
      <diagonal/>
    </border>
    <border>
      <left style="medium">
        <color rgb="FF92D050"/>
      </left>
      <right style="medium">
        <color rgb="FF92D050"/>
      </right>
      <top style="medium">
        <color rgb="FF92D050"/>
      </top>
      <bottom style="hair">
        <color rgb="FF92D050"/>
      </bottom>
      <diagonal/>
    </border>
    <border>
      <left style="medium">
        <color rgb="FF92D050"/>
      </left>
      <right style="medium">
        <color rgb="FF92D050"/>
      </right>
      <top style="hair">
        <color rgb="FF92D050"/>
      </top>
      <bottom style="hair">
        <color rgb="FF92D050"/>
      </bottom>
      <diagonal/>
    </border>
    <border>
      <left style="medium">
        <color rgb="FF92D050"/>
      </left>
      <right style="medium">
        <color rgb="FF92D050"/>
      </right>
      <top style="hair">
        <color rgb="FF92D050"/>
      </top>
      <bottom style="medium">
        <color rgb="FF92D050"/>
      </bottom>
      <diagonal/>
    </border>
    <border>
      <left style="medium">
        <color rgb="FF92D050"/>
      </left>
      <right style="medium">
        <color rgb="FF92D050"/>
      </right>
      <top/>
      <bottom style="hair">
        <color rgb="FF92D050"/>
      </bottom>
      <diagonal/>
    </border>
    <border>
      <left style="hair">
        <color rgb="FF92D050"/>
      </left>
      <right style="hair">
        <color rgb="FF92D050"/>
      </right>
      <top style="medium">
        <color rgb="FF92D050"/>
      </top>
      <bottom/>
      <diagonal/>
    </border>
    <border>
      <left style="hair">
        <color rgb="FF92D050"/>
      </left>
      <right style="medium">
        <color rgb="FF92D050"/>
      </right>
      <top style="medium">
        <color rgb="FF92D050"/>
      </top>
      <bottom/>
      <diagonal/>
    </border>
    <border>
      <left style="medium">
        <color rgb="FF92D050"/>
      </left>
      <right style="hair">
        <color rgb="FF92D050"/>
      </right>
      <top style="medium">
        <color rgb="FF92D050"/>
      </top>
      <bottom/>
      <diagonal/>
    </border>
    <border>
      <left style="medium">
        <color rgb="FF92D050"/>
      </left>
      <right style="medium">
        <color rgb="FF92D050"/>
      </right>
      <top style="hair">
        <color rgb="FF92D050"/>
      </top>
      <bottom/>
      <diagonal/>
    </border>
    <border>
      <left style="medium">
        <color theme="0"/>
      </left>
      <right style="medium">
        <color theme="0"/>
      </right>
      <top/>
      <bottom style="medium">
        <color theme="0"/>
      </bottom>
      <diagonal/>
    </border>
    <border>
      <left style="hair">
        <color rgb="FF92D050"/>
      </left>
      <right/>
      <top style="medium">
        <color rgb="FF92D050"/>
      </top>
      <bottom/>
      <diagonal/>
    </border>
    <border>
      <left style="medium">
        <color rgb="FF92D050"/>
      </left>
      <right style="medium">
        <color rgb="FF92D050"/>
      </right>
      <top style="medium">
        <color rgb="FF92D050"/>
      </top>
      <bottom style="medium">
        <color rgb="FF92D050"/>
      </bottom>
      <diagonal/>
    </border>
    <border>
      <left style="medium">
        <color rgb="FF92D050"/>
      </left>
      <right style="medium">
        <color rgb="FF92D050"/>
      </right>
      <top style="dashed">
        <color rgb="FF92D050"/>
      </top>
      <bottom style="medium">
        <color rgb="FF92D050"/>
      </bottom>
      <diagonal/>
    </border>
    <border>
      <left style="medium">
        <color rgb="FF92D050"/>
      </left>
      <right style="medium">
        <color rgb="FF92D050"/>
      </right>
      <top/>
      <bottom style="dashed">
        <color rgb="FF92D050"/>
      </bottom>
      <diagonal/>
    </border>
    <border>
      <left style="medium">
        <color indexed="64"/>
      </left>
      <right style="medium">
        <color indexed="64"/>
      </right>
      <top/>
      <bottom/>
      <diagonal/>
    </border>
    <border>
      <left style="medium">
        <color rgb="FF92D050"/>
      </left>
      <right style="medium">
        <color rgb="FF92D050"/>
      </right>
      <top/>
      <bottom/>
      <diagonal/>
    </border>
    <border>
      <left style="hair">
        <color rgb="FF92D050"/>
      </left>
      <right style="hair">
        <color rgb="FF92D050"/>
      </right>
      <top style="hair">
        <color rgb="FF92D050"/>
      </top>
      <bottom style="hair">
        <color rgb="FF92D050"/>
      </bottom>
      <diagonal/>
    </border>
    <border>
      <left style="hair">
        <color rgb="FF00CC00"/>
      </left>
      <right style="hair">
        <color rgb="FF00CC00"/>
      </right>
      <top style="hair">
        <color rgb="FF00CC00"/>
      </top>
      <bottom style="hair">
        <color rgb="FF00CC00"/>
      </bottom>
      <diagonal/>
    </border>
    <border>
      <left style="hair">
        <color rgb="FF92D050"/>
      </left>
      <right style="hair">
        <color rgb="FF92D050"/>
      </right>
      <top style="hair">
        <color rgb="FF92D050"/>
      </top>
      <bottom/>
      <diagonal/>
    </border>
    <border>
      <left/>
      <right style="hair">
        <color rgb="FF92D050"/>
      </right>
      <top style="hair">
        <color rgb="FF92D050"/>
      </top>
      <bottom style="hair">
        <color rgb="FF92D050"/>
      </bottom>
      <diagonal/>
    </border>
    <border>
      <left style="hair">
        <color rgb="FF00CC00"/>
      </left>
      <right/>
      <top style="hair">
        <color rgb="FF92D050"/>
      </top>
      <bottom style="hair">
        <color rgb="FF92D050"/>
      </bottom>
      <diagonal/>
    </border>
    <border>
      <left style="medium">
        <color rgb="FF92D050"/>
      </left>
      <right style="medium">
        <color rgb="FF92D050"/>
      </right>
      <top style="medium">
        <color rgb="FF92D050"/>
      </top>
      <bottom style="hair">
        <color rgb="FF00CC00"/>
      </bottom>
      <diagonal/>
    </border>
    <border>
      <left style="medium">
        <color rgb="FF92D050"/>
      </left>
      <right style="medium">
        <color rgb="FF92D050"/>
      </right>
      <top style="hair">
        <color rgb="FF00CC00"/>
      </top>
      <bottom style="hair">
        <color rgb="FF00CC00"/>
      </bottom>
      <diagonal/>
    </border>
    <border>
      <left style="medium">
        <color rgb="FF92D050"/>
      </left>
      <right style="medium">
        <color rgb="FF92D050"/>
      </right>
      <top style="hair">
        <color rgb="FF00CC00"/>
      </top>
      <bottom style="medium">
        <color rgb="FF92D050"/>
      </bottom>
      <diagonal/>
    </border>
    <border>
      <left style="medium">
        <color rgb="FF92D050"/>
      </left>
      <right style="medium">
        <color rgb="FF92D050"/>
      </right>
      <top style="medium">
        <color rgb="FF92D050"/>
      </top>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style="hair">
        <color rgb="FF92D050"/>
      </right>
      <top style="hair">
        <color rgb="FF92D050"/>
      </top>
      <bottom style="medium">
        <color rgb="FF92D050"/>
      </bottom>
      <diagonal/>
    </border>
    <border>
      <left style="hair">
        <color rgb="FF92D050"/>
      </left>
      <right style="medium">
        <color rgb="FF92D050"/>
      </right>
      <top style="hair">
        <color rgb="FF92D050"/>
      </top>
      <bottom style="medium">
        <color rgb="FF92D050"/>
      </bottom>
      <diagonal/>
    </border>
    <border>
      <left style="medium">
        <color rgb="FF92D050"/>
      </left>
      <right style="hair">
        <color rgb="FF92D050"/>
      </right>
      <top/>
      <bottom style="hair">
        <color rgb="FF92D050"/>
      </bottom>
      <diagonal/>
    </border>
    <border>
      <left style="hair">
        <color rgb="FF92D050"/>
      </left>
      <right style="medium">
        <color rgb="FF92D050"/>
      </right>
      <top/>
      <bottom style="hair">
        <color rgb="FF92D050"/>
      </bottom>
      <diagonal/>
    </border>
    <border>
      <left/>
      <right style="hair">
        <color rgb="FF92D050"/>
      </right>
      <top style="medium">
        <color rgb="FF92D050"/>
      </top>
      <bottom style="hair">
        <color rgb="FF92D050"/>
      </bottom>
      <diagonal/>
    </border>
    <border>
      <left/>
      <right style="hair">
        <color rgb="FF92D050"/>
      </right>
      <top style="hair">
        <color rgb="FF92D050"/>
      </top>
      <bottom style="medium">
        <color rgb="FF92D050"/>
      </bottom>
      <diagonal/>
    </border>
    <border>
      <left style="medium">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style="thin">
        <color rgb="FF92D050"/>
      </left>
      <right style="hair">
        <color rgb="FF92D050"/>
      </right>
      <top style="thin">
        <color rgb="FF92D050"/>
      </top>
      <bottom style="hair">
        <color rgb="FF92D050"/>
      </bottom>
      <diagonal/>
    </border>
    <border>
      <left style="hair">
        <color rgb="FF92D050"/>
      </left>
      <right style="hair">
        <color rgb="FF92D050"/>
      </right>
      <top style="thin">
        <color rgb="FF92D050"/>
      </top>
      <bottom style="hair">
        <color rgb="FF92D050"/>
      </bottom>
      <diagonal/>
    </border>
    <border>
      <left style="thin">
        <color rgb="FF92D050"/>
      </left>
      <right style="hair">
        <color rgb="FF92D050"/>
      </right>
      <top style="hair">
        <color rgb="FF92D050"/>
      </top>
      <bottom style="hair">
        <color rgb="FF92D050"/>
      </bottom>
      <diagonal/>
    </border>
    <border>
      <left style="thin">
        <color rgb="FF92D050"/>
      </left>
      <right style="hair">
        <color rgb="FF92D050"/>
      </right>
      <top style="hair">
        <color rgb="FF92D050"/>
      </top>
      <bottom style="thin">
        <color rgb="FF92D050"/>
      </bottom>
      <diagonal/>
    </border>
    <border>
      <left style="hair">
        <color rgb="FF92D050"/>
      </left>
      <right style="hair">
        <color rgb="FF92D050"/>
      </right>
      <top style="hair">
        <color rgb="FF92D050"/>
      </top>
      <bottom style="thin">
        <color rgb="FF92D050"/>
      </bottom>
      <diagonal/>
    </border>
    <border>
      <left style="thin">
        <color indexed="64"/>
      </left>
      <right/>
      <top style="thin">
        <color indexed="64"/>
      </top>
      <bottom/>
      <diagonal/>
    </border>
    <border>
      <left/>
      <right style="medium">
        <color rgb="FF92D050"/>
      </right>
      <top style="hair">
        <color rgb="FF92D050"/>
      </top>
      <bottom/>
      <diagonal/>
    </border>
    <border>
      <left/>
      <right style="medium">
        <color rgb="FF92D050"/>
      </right>
      <top/>
      <bottom style="hair">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hair">
        <color rgb="FF92D050"/>
      </bottom>
      <diagonal/>
    </border>
    <border>
      <left style="medium">
        <color theme="6"/>
      </left>
      <right style="hair">
        <color rgb="FF92D050"/>
      </right>
      <top style="medium">
        <color theme="6"/>
      </top>
      <bottom style="hair">
        <color rgb="FF92D050"/>
      </bottom>
      <diagonal/>
    </border>
    <border>
      <left style="hair">
        <color rgb="FF92D050"/>
      </left>
      <right style="hair">
        <color rgb="FF92D050"/>
      </right>
      <top style="medium">
        <color theme="6"/>
      </top>
      <bottom style="hair">
        <color rgb="FF92D050"/>
      </bottom>
      <diagonal/>
    </border>
    <border>
      <left style="hair">
        <color rgb="FF92D050"/>
      </left>
      <right style="medium">
        <color theme="6"/>
      </right>
      <top style="medium">
        <color theme="6"/>
      </top>
      <bottom style="hair">
        <color rgb="FF92D050"/>
      </bottom>
      <diagonal/>
    </border>
    <border>
      <left style="medium">
        <color theme="6"/>
      </left>
      <right style="hair">
        <color rgb="FF92D050"/>
      </right>
      <top style="hair">
        <color rgb="FF92D050"/>
      </top>
      <bottom style="hair">
        <color rgb="FF92D050"/>
      </bottom>
      <diagonal/>
    </border>
    <border>
      <left style="hair">
        <color rgb="FF92D050"/>
      </left>
      <right style="medium">
        <color theme="6"/>
      </right>
      <top style="hair">
        <color rgb="FF92D050"/>
      </top>
      <bottom style="hair">
        <color rgb="FF92D050"/>
      </bottom>
      <diagonal/>
    </border>
    <border>
      <left style="medium">
        <color theme="6"/>
      </left>
      <right style="hair">
        <color rgb="FF92D050"/>
      </right>
      <top style="hair">
        <color rgb="FF92D050"/>
      </top>
      <bottom/>
      <diagonal/>
    </border>
    <border>
      <left style="hair">
        <color rgb="FF92D050"/>
      </left>
      <right style="medium">
        <color theme="6"/>
      </right>
      <top style="hair">
        <color rgb="FF92D050"/>
      </top>
      <bottom/>
      <diagonal/>
    </border>
    <border>
      <left style="medium">
        <color rgb="FF92D050"/>
      </left>
      <right style="hair">
        <color rgb="FF92D050"/>
      </right>
      <top style="medium">
        <color rgb="FF92D050"/>
      </top>
      <bottom style="medium">
        <color rgb="FF92D050"/>
      </bottom>
      <diagonal/>
    </border>
    <border>
      <left style="hair">
        <color rgb="FF92D050"/>
      </left>
      <right style="hair">
        <color rgb="FF92D050"/>
      </right>
      <top style="medium">
        <color rgb="FF92D050"/>
      </top>
      <bottom style="medium">
        <color rgb="FF92D050"/>
      </bottom>
      <diagonal/>
    </border>
    <border>
      <left style="hair">
        <color rgb="FF92D050"/>
      </left>
      <right style="medium">
        <color rgb="FF92D050"/>
      </right>
      <top style="medium">
        <color rgb="FF92D050"/>
      </top>
      <bottom style="medium">
        <color rgb="FF92D050"/>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rgb="FF92D050"/>
      </left>
      <right style="thin">
        <color rgb="FF92D050"/>
      </right>
      <top style="thin">
        <color rgb="FF92D050"/>
      </top>
      <bottom style="thin">
        <color rgb="FF92D050"/>
      </bottom>
      <diagonal/>
    </border>
    <border>
      <left style="medium">
        <color theme="9" tint="0.39997558519241921"/>
      </left>
      <right style="medium">
        <color theme="9" tint="0.39997558519241921"/>
      </right>
      <top style="medium">
        <color theme="9" tint="0.39997558519241921"/>
      </top>
      <bottom/>
      <diagonal/>
    </border>
    <border>
      <left style="medium">
        <color theme="9" tint="0.39997558519241921"/>
      </left>
      <right style="medium">
        <color theme="9" tint="0.39997558519241921"/>
      </right>
      <top/>
      <bottom/>
      <diagonal/>
    </border>
    <border>
      <left style="medium">
        <color theme="9" tint="0.39997558519241921"/>
      </left>
      <right style="medium">
        <color theme="9" tint="0.39997558519241921"/>
      </right>
      <top/>
      <bottom style="medium">
        <color theme="9" tint="0.39997558519241921"/>
      </bottom>
      <diagonal/>
    </border>
  </borders>
  <cellStyleXfs count="14">
    <xf numFmtId="0" fontId="0" fillId="0" borderId="0"/>
    <xf numFmtId="9" fontId="12" fillId="0" borderId="0" applyFont="0" applyFill="0" applyBorder="0" applyAlignment="0" applyProtection="0"/>
    <xf numFmtId="0" fontId="45" fillId="0" borderId="0"/>
    <xf numFmtId="0" fontId="46" fillId="0" borderId="0"/>
    <xf numFmtId="0" fontId="4" fillId="0" borderId="0"/>
    <xf numFmtId="41" fontId="12" fillId="0" borderId="0" applyFont="0" applyFill="0" applyBorder="0" applyAlignment="0" applyProtection="0"/>
    <xf numFmtId="164" fontId="12" fillId="0" borderId="0" applyFont="0" applyFill="0" applyBorder="0" applyAlignment="0" applyProtection="0"/>
    <xf numFmtId="0" fontId="45" fillId="0" borderId="0"/>
    <xf numFmtId="0" fontId="53" fillId="0" borderId="0" applyNumberFormat="0" applyFill="0" applyBorder="0" applyAlignment="0" applyProtection="0"/>
    <xf numFmtId="0" fontId="11" fillId="17" borderId="0" applyNumberFormat="0" applyBorder="0" applyAlignment="0" applyProtection="0"/>
    <xf numFmtId="41" fontId="12" fillId="0" borderId="0" applyFont="0" applyFill="0" applyBorder="0" applyAlignment="0" applyProtection="0"/>
    <xf numFmtId="164" fontId="12" fillId="0" borderId="0" applyFont="0" applyFill="0" applyBorder="0" applyAlignment="0" applyProtection="0"/>
    <xf numFmtId="41" fontId="12" fillId="0" borderId="0" applyFont="0" applyFill="0" applyBorder="0" applyAlignment="0" applyProtection="0"/>
    <xf numFmtId="164" fontId="12" fillId="0" borderId="0" applyFont="0" applyFill="0" applyBorder="0" applyAlignment="0" applyProtection="0"/>
  </cellStyleXfs>
  <cellXfs count="1153">
    <xf numFmtId="0" fontId="0" fillId="0" borderId="0" xfId="0"/>
    <xf numFmtId="0" fontId="4" fillId="0" borderId="0" xfId="0" applyFont="1"/>
    <xf numFmtId="0" fontId="2" fillId="0" borderId="1" xfId="0" applyFont="1" applyBorder="1" applyAlignment="1">
      <alignment horizontal="left" vertical="center" wrapText="1" indent="1" readingOrder="1"/>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6" fillId="0" borderId="0" xfId="0" applyFont="1" applyAlignment="1">
      <alignment vertical="center"/>
    </xf>
    <xf numFmtId="0" fontId="27" fillId="0" borderId="0" xfId="0" applyFont="1"/>
    <xf numFmtId="0" fontId="25" fillId="0" borderId="0" xfId="0" applyFont="1"/>
    <xf numFmtId="0" fontId="0" fillId="0" borderId="0" xfId="0" pivotButton="1"/>
    <xf numFmtId="0" fontId="10" fillId="0" borderId="0" xfId="0" applyFont="1" applyAlignment="1">
      <alignment horizontal="justify" vertical="center" wrapText="1" readingOrder="1"/>
    </xf>
    <xf numFmtId="0" fontId="28" fillId="0" borderId="0" xfId="0" applyFont="1"/>
    <xf numFmtId="0" fontId="30" fillId="6" borderId="0" xfId="0" applyFont="1" applyFill="1" applyAlignment="1">
      <alignment horizontal="center" vertical="center" wrapText="1" readingOrder="1"/>
    </xf>
    <xf numFmtId="0" fontId="31" fillId="0" borderId="2" xfId="0" applyFont="1" applyBorder="1" applyAlignment="1">
      <alignment horizontal="justify" vertical="center" wrapText="1" readingOrder="1"/>
    </xf>
    <xf numFmtId="0" fontId="31" fillId="0" borderId="1" xfId="0" applyFont="1" applyBorder="1" applyAlignment="1">
      <alignment horizontal="justify" vertical="center" wrapText="1" readingOrder="1"/>
    </xf>
    <xf numFmtId="0" fontId="31" fillId="5" borderId="2" xfId="0" applyFont="1" applyFill="1" applyBorder="1" applyAlignment="1">
      <alignment horizontal="center" vertical="center" wrapText="1" readingOrder="1"/>
    </xf>
    <xf numFmtId="0" fontId="31" fillId="7" borderId="1" xfId="0" applyFont="1" applyFill="1" applyBorder="1" applyAlignment="1">
      <alignment horizontal="center" vertical="center" wrapText="1" readingOrder="1"/>
    </xf>
    <xf numFmtId="0" fontId="31" fillId="4" borderId="1" xfId="0" applyFont="1" applyFill="1" applyBorder="1" applyAlignment="1">
      <alignment horizontal="center" vertical="center" wrapText="1" readingOrder="1"/>
    </xf>
    <xf numFmtId="0" fontId="31" fillId="8" borderId="1" xfId="0" applyFont="1" applyFill="1" applyBorder="1" applyAlignment="1">
      <alignment horizontal="center" vertical="center" wrapText="1" readingOrder="1"/>
    </xf>
    <xf numFmtId="0" fontId="32" fillId="9" borderId="1" xfId="0" applyFont="1" applyFill="1" applyBorder="1" applyAlignment="1">
      <alignment horizontal="center" vertical="center" wrapText="1" readingOrder="1"/>
    </xf>
    <xf numFmtId="0" fontId="31" fillId="0" borderId="2" xfId="0" applyFont="1" applyBorder="1" applyAlignment="1">
      <alignment horizontal="center" vertical="center" wrapText="1" readingOrder="1"/>
    </xf>
    <xf numFmtId="0" fontId="31" fillId="0" borderId="1" xfId="0" applyFont="1" applyBorder="1" applyAlignment="1">
      <alignment horizontal="center" vertical="center" wrapText="1" readingOrder="1"/>
    </xf>
    <xf numFmtId="0" fontId="17" fillId="11" borderId="3" xfId="0" applyFont="1" applyFill="1" applyBorder="1" applyAlignment="1" applyProtection="1">
      <alignment horizontal="center" vertical="center" wrapText="1" readingOrder="1"/>
      <protection hidden="1"/>
    </xf>
    <xf numFmtId="0" fontId="17" fillId="11" borderId="10" xfId="0" applyFont="1" applyFill="1" applyBorder="1" applyAlignment="1" applyProtection="1">
      <alignment horizontal="center" vertical="center" wrapText="1" readingOrder="1"/>
      <protection hidden="1"/>
    </xf>
    <xf numFmtId="0" fontId="17" fillId="11" borderId="4" xfId="0" applyFont="1" applyFill="1" applyBorder="1" applyAlignment="1" applyProtection="1">
      <alignment horizontal="center" vertical="center" wrapText="1" readingOrder="1"/>
      <protection hidden="1"/>
    </xf>
    <xf numFmtId="0" fontId="17" fillId="12" borderId="3" xfId="0" applyFont="1" applyFill="1" applyBorder="1" applyAlignment="1" applyProtection="1">
      <alignment horizontal="center" wrapText="1" readingOrder="1"/>
      <protection hidden="1"/>
    </xf>
    <xf numFmtId="0" fontId="17" fillId="12" borderId="10" xfId="0" applyFont="1" applyFill="1" applyBorder="1" applyAlignment="1" applyProtection="1">
      <alignment horizontal="center" wrapText="1" readingOrder="1"/>
      <protection hidden="1"/>
    </xf>
    <xf numFmtId="0" fontId="17" fillId="12" borderId="4" xfId="0" applyFont="1" applyFill="1" applyBorder="1" applyAlignment="1" applyProtection="1">
      <alignment horizontal="center" wrapText="1" readingOrder="1"/>
      <protection hidden="1"/>
    </xf>
    <xf numFmtId="0" fontId="17" fillId="11" borderId="5" xfId="0" applyFont="1" applyFill="1" applyBorder="1" applyAlignment="1" applyProtection="1">
      <alignment horizontal="center" vertical="center" wrapText="1" readingOrder="1"/>
      <protection hidden="1"/>
    </xf>
    <xf numFmtId="0" fontId="17" fillId="11" borderId="0" xfId="0" applyFont="1" applyFill="1" applyAlignment="1" applyProtection="1">
      <alignment horizontal="center" vertical="center" wrapText="1" readingOrder="1"/>
      <protection hidden="1"/>
    </xf>
    <xf numFmtId="0" fontId="17" fillId="11" borderId="6" xfId="0" applyFont="1" applyFill="1" applyBorder="1" applyAlignment="1" applyProtection="1">
      <alignment horizontal="center" vertical="center" wrapText="1" readingOrder="1"/>
      <protection hidden="1"/>
    </xf>
    <xf numFmtId="0" fontId="17" fillId="12" borderId="5" xfId="0" applyFont="1" applyFill="1" applyBorder="1" applyAlignment="1" applyProtection="1">
      <alignment horizontal="center" wrapText="1" readingOrder="1"/>
      <protection hidden="1"/>
    </xf>
    <xf numFmtId="0" fontId="17" fillId="12" borderId="0" xfId="0" applyFont="1" applyFill="1" applyAlignment="1" applyProtection="1">
      <alignment horizontal="center" wrapText="1" readingOrder="1"/>
      <protection hidden="1"/>
    </xf>
    <xf numFmtId="0" fontId="17" fillId="12" borderId="6" xfId="0" applyFont="1" applyFill="1" applyBorder="1" applyAlignment="1" applyProtection="1">
      <alignment horizontal="center" wrapText="1" readingOrder="1"/>
      <protection hidden="1"/>
    </xf>
    <xf numFmtId="0" fontId="17" fillId="11" borderId="7" xfId="0" applyFont="1" applyFill="1" applyBorder="1" applyAlignment="1" applyProtection="1">
      <alignment horizontal="center" vertical="center" wrapText="1" readingOrder="1"/>
      <protection hidden="1"/>
    </xf>
    <xf numFmtId="0" fontId="17" fillId="11" borderId="9" xfId="0" applyFont="1" applyFill="1" applyBorder="1" applyAlignment="1" applyProtection="1">
      <alignment horizontal="center" vertical="center" wrapText="1" readingOrder="1"/>
      <protection hidden="1"/>
    </xf>
    <xf numFmtId="0" fontId="17" fillId="11" borderId="8" xfId="0" applyFont="1" applyFill="1" applyBorder="1" applyAlignment="1" applyProtection="1">
      <alignment horizontal="center" vertical="center" wrapText="1" readingOrder="1"/>
      <protection hidden="1"/>
    </xf>
    <xf numFmtId="0" fontId="17" fillId="12" borderId="7" xfId="0" applyFont="1" applyFill="1" applyBorder="1" applyAlignment="1" applyProtection="1">
      <alignment horizontal="center" wrapText="1" readingOrder="1"/>
      <protection hidden="1"/>
    </xf>
    <xf numFmtId="0" fontId="17" fillId="12" borderId="9" xfId="0" applyFont="1" applyFill="1" applyBorder="1" applyAlignment="1" applyProtection="1">
      <alignment horizontal="center" wrapText="1" readingOrder="1"/>
      <protection hidden="1"/>
    </xf>
    <xf numFmtId="0" fontId="17" fillId="12" borderId="8" xfId="0" applyFont="1" applyFill="1" applyBorder="1" applyAlignment="1" applyProtection="1">
      <alignment horizontal="center" wrapText="1" readingOrder="1"/>
      <protection hidden="1"/>
    </xf>
    <xf numFmtId="0" fontId="17" fillId="13" borderId="3" xfId="0" applyFont="1" applyFill="1" applyBorder="1" applyAlignment="1" applyProtection="1">
      <alignment horizontal="center" wrapText="1" readingOrder="1"/>
      <protection hidden="1"/>
    </xf>
    <xf numFmtId="0" fontId="17" fillId="13" borderId="10" xfId="0" applyFont="1" applyFill="1" applyBorder="1" applyAlignment="1" applyProtection="1">
      <alignment horizontal="center" wrapText="1" readingOrder="1"/>
      <protection hidden="1"/>
    </xf>
    <xf numFmtId="0" fontId="17" fillId="13" borderId="4" xfId="0" applyFont="1" applyFill="1" applyBorder="1" applyAlignment="1" applyProtection="1">
      <alignment horizontal="center" wrapText="1" readingOrder="1"/>
      <protection hidden="1"/>
    </xf>
    <xf numFmtId="0" fontId="17" fillId="13" borderId="5" xfId="0" applyFont="1" applyFill="1" applyBorder="1" applyAlignment="1" applyProtection="1">
      <alignment horizontal="center" wrapText="1" readingOrder="1"/>
      <protection hidden="1"/>
    </xf>
    <xf numFmtId="0" fontId="17" fillId="13" borderId="0" xfId="0" applyFont="1" applyFill="1" applyAlignment="1" applyProtection="1">
      <alignment horizontal="center" wrapText="1" readingOrder="1"/>
      <protection hidden="1"/>
    </xf>
    <xf numFmtId="0" fontId="17" fillId="13" borderId="6" xfId="0" applyFont="1" applyFill="1" applyBorder="1" applyAlignment="1" applyProtection="1">
      <alignment horizontal="center" wrapText="1" readingOrder="1"/>
      <protection hidden="1"/>
    </xf>
    <xf numFmtId="0" fontId="17" fillId="13" borderId="7" xfId="0" applyFont="1" applyFill="1" applyBorder="1" applyAlignment="1" applyProtection="1">
      <alignment horizontal="center" wrapText="1" readingOrder="1"/>
      <protection hidden="1"/>
    </xf>
    <xf numFmtId="0" fontId="17" fillId="13" borderId="9" xfId="0" applyFont="1" applyFill="1" applyBorder="1" applyAlignment="1" applyProtection="1">
      <alignment horizontal="center" wrapText="1" readingOrder="1"/>
      <protection hidden="1"/>
    </xf>
    <xf numFmtId="0" fontId="17" fillId="13" borderId="8" xfId="0" applyFont="1" applyFill="1" applyBorder="1" applyAlignment="1" applyProtection="1">
      <alignment horizontal="center" wrapText="1" readingOrder="1"/>
      <protection hidden="1"/>
    </xf>
    <xf numFmtId="0" fontId="17" fillId="5" borderId="3" xfId="0" applyFont="1" applyFill="1" applyBorder="1" applyAlignment="1" applyProtection="1">
      <alignment horizontal="center" wrapText="1" readingOrder="1"/>
      <protection hidden="1"/>
    </xf>
    <xf numFmtId="0" fontId="17" fillId="5" borderId="10" xfId="0" applyFont="1" applyFill="1" applyBorder="1" applyAlignment="1" applyProtection="1">
      <alignment horizontal="center" wrapText="1" readingOrder="1"/>
      <protection hidden="1"/>
    </xf>
    <xf numFmtId="0" fontId="17" fillId="5" borderId="4" xfId="0" applyFont="1" applyFill="1" applyBorder="1" applyAlignment="1" applyProtection="1">
      <alignment horizontal="center" wrapText="1" readingOrder="1"/>
      <protection hidden="1"/>
    </xf>
    <xf numFmtId="0" fontId="17" fillId="5" borderId="5" xfId="0" applyFont="1" applyFill="1" applyBorder="1" applyAlignment="1" applyProtection="1">
      <alignment horizontal="center" wrapText="1" readingOrder="1"/>
      <protection hidden="1"/>
    </xf>
    <xf numFmtId="0" fontId="17" fillId="5" borderId="0" xfId="0" applyFont="1" applyFill="1" applyAlignment="1" applyProtection="1">
      <alignment horizontal="center" wrapText="1" readingOrder="1"/>
      <protection hidden="1"/>
    </xf>
    <xf numFmtId="0" fontId="17" fillId="5" borderId="6" xfId="0" applyFont="1" applyFill="1" applyBorder="1" applyAlignment="1" applyProtection="1">
      <alignment horizontal="center" wrapText="1" readingOrder="1"/>
      <protection hidden="1"/>
    </xf>
    <xf numFmtId="0" fontId="17" fillId="5" borderId="7" xfId="0" applyFont="1" applyFill="1" applyBorder="1" applyAlignment="1" applyProtection="1">
      <alignment horizontal="center" wrapText="1" readingOrder="1"/>
      <protection hidden="1"/>
    </xf>
    <xf numFmtId="0" fontId="17" fillId="5" borderId="9" xfId="0" applyFont="1" applyFill="1" applyBorder="1" applyAlignment="1" applyProtection="1">
      <alignment horizontal="center" wrapText="1" readingOrder="1"/>
      <protection hidden="1"/>
    </xf>
    <xf numFmtId="0" fontId="17" fillId="5" borderId="8" xfId="0" applyFont="1" applyFill="1" applyBorder="1" applyAlignment="1" applyProtection="1">
      <alignment horizontal="center" wrapText="1" readingOrder="1"/>
      <protection hidden="1"/>
    </xf>
    <xf numFmtId="0" fontId="21" fillId="13" borderId="10" xfId="0" applyFont="1" applyFill="1" applyBorder="1" applyAlignment="1" applyProtection="1">
      <alignment horizontal="center" wrapText="1" readingOrder="1"/>
      <protection hidden="1"/>
    </xf>
    <xf numFmtId="0" fontId="0" fillId="3" borderId="0" xfId="0" applyFill="1"/>
    <xf numFmtId="0" fontId="14" fillId="3" borderId="0" xfId="0" applyFont="1" applyFill="1" applyAlignment="1">
      <alignment vertical="center"/>
    </xf>
    <xf numFmtId="0" fontId="4" fillId="3" borderId="0" xfId="0" applyFont="1" applyFill="1"/>
    <xf numFmtId="0" fontId="34" fillId="3" borderId="0" xfId="0" applyFont="1" applyFill="1"/>
    <xf numFmtId="0" fontId="35" fillId="3" borderId="20" xfId="0" applyFont="1" applyFill="1" applyBorder="1" applyAlignment="1">
      <alignment horizontal="center" vertical="center" wrapText="1" readingOrder="1"/>
    </xf>
    <xf numFmtId="0" fontId="36" fillId="3" borderId="20" xfId="0" applyFont="1" applyFill="1" applyBorder="1" applyAlignment="1">
      <alignment horizontal="justify" vertical="center" wrapText="1" readingOrder="1"/>
    </xf>
    <xf numFmtId="9" fontId="35" fillId="3" borderId="29" xfId="0" applyNumberFormat="1" applyFont="1" applyFill="1" applyBorder="1" applyAlignment="1">
      <alignment horizontal="center" vertical="center" wrapText="1" readingOrder="1"/>
    </xf>
    <xf numFmtId="0" fontId="35" fillId="3" borderId="19" xfId="0" applyFont="1" applyFill="1" applyBorder="1" applyAlignment="1">
      <alignment horizontal="center" vertical="center" wrapText="1" readingOrder="1"/>
    </xf>
    <xf numFmtId="0" fontId="36" fillId="3" borderId="19" xfId="0" applyFont="1" applyFill="1" applyBorder="1" applyAlignment="1">
      <alignment horizontal="justify" vertical="center" wrapText="1" readingOrder="1"/>
    </xf>
    <xf numFmtId="9" fontId="35" fillId="3" borderId="24" xfId="0" applyNumberFormat="1" applyFont="1" applyFill="1" applyBorder="1" applyAlignment="1">
      <alignment horizontal="center" vertical="center" wrapText="1" readingOrder="1"/>
    </xf>
    <xf numFmtId="0" fontId="36" fillId="3" borderId="24" xfId="0" applyFont="1" applyFill="1" applyBorder="1" applyAlignment="1">
      <alignment horizontal="center" vertical="center" wrapText="1" readingOrder="1"/>
    </xf>
    <xf numFmtId="0" fontId="35" fillId="3" borderId="26" xfId="0" applyFont="1" applyFill="1" applyBorder="1" applyAlignment="1">
      <alignment horizontal="center" vertical="center" wrapText="1" readingOrder="1"/>
    </xf>
    <xf numFmtId="0" fontId="36" fillId="3" borderId="26" xfId="0" applyFont="1" applyFill="1" applyBorder="1" applyAlignment="1">
      <alignment horizontal="justify" vertical="center" wrapText="1" readingOrder="1"/>
    </xf>
    <xf numFmtId="0" fontId="36" fillId="3" borderId="27" xfId="0" applyFont="1" applyFill="1" applyBorder="1" applyAlignment="1">
      <alignment horizontal="center" vertical="center" wrapText="1" readingOrder="1"/>
    </xf>
    <xf numFmtId="0" fontId="44" fillId="3" borderId="0" xfId="0" applyFont="1" applyFill="1"/>
    <xf numFmtId="0" fontId="35" fillId="15" borderId="31" xfId="0" applyFont="1" applyFill="1" applyBorder="1" applyAlignment="1">
      <alignment horizontal="center" vertical="center" wrapText="1" readingOrder="1"/>
    </xf>
    <xf numFmtId="0" fontId="35" fillId="15" borderId="32" xfId="0" applyFont="1" applyFill="1" applyBorder="1" applyAlignment="1">
      <alignment horizontal="center" vertical="center" wrapText="1" readingOrder="1"/>
    </xf>
    <xf numFmtId="0" fontId="11" fillId="3" borderId="0" xfId="0" applyFont="1" applyFill="1"/>
    <xf numFmtId="0" fontId="29" fillId="3" borderId="0" xfId="0" applyFont="1" applyFill="1" applyAlignment="1">
      <alignment horizontal="center" vertical="center" wrapText="1"/>
    </xf>
    <xf numFmtId="0" fontId="10" fillId="3" borderId="0" xfId="0" applyFont="1" applyFill="1" applyAlignment="1">
      <alignment horizontal="justify" vertical="center" wrapText="1" readingOrder="1"/>
    </xf>
    <xf numFmtId="0" fontId="3" fillId="3" borderId="0" xfId="0" applyFont="1" applyFill="1" applyAlignment="1">
      <alignment vertical="center"/>
    </xf>
    <xf numFmtId="0" fontId="13" fillId="3" borderId="0" xfId="0" applyFont="1" applyFill="1"/>
    <xf numFmtId="0" fontId="3" fillId="3" borderId="0" xfId="0" applyFont="1" applyFill="1" applyAlignment="1">
      <alignment horizontal="left" vertical="center"/>
    </xf>
    <xf numFmtId="164" fontId="10" fillId="3" borderId="0" xfId="6" applyFont="1" applyFill="1" applyBorder="1" applyAlignment="1">
      <alignment horizontal="center" vertical="center" wrapText="1" readingOrder="1"/>
    </xf>
    <xf numFmtId="0" fontId="0" fillId="0" borderId="0" xfId="0" applyProtection="1">
      <protection locked="0"/>
    </xf>
    <xf numFmtId="9" fontId="1" fillId="0" borderId="0" xfId="0" applyNumberFormat="1" applyFont="1" applyAlignment="1" applyProtection="1">
      <alignment horizontal="left" vertical="center" wrapText="1"/>
      <protection hidden="1"/>
    </xf>
    <xf numFmtId="1" fontId="33" fillId="0" borderId="0" xfId="0" applyNumberFormat="1" applyFont="1" applyAlignment="1" applyProtection="1">
      <alignment horizontal="center" vertical="center" wrapText="1"/>
      <protection hidden="1"/>
    </xf>
    <xf numFmtId="1" fontId="52" fillId="16" borderId="65" xfId="0" applyNumberFormat="1" applyFont="1" applyFill="1" applyBorder="1" applyAlignment="1" applyProtection="1">
      <alignment horizontal="center" vertical="center" wrapText="1"/>
      <protection hidden="1"/>
    </xf>
    <xf numFmtId="1" fontId="52" fillId="16" borderId="53" xfId="0" applyNumberFormat="1" applyFont="1" applyFill="1" applyBorder="1" applyAlignment="1" applyProtection="1">
      <alignment horizontal="center" vertical="center" wrapText="1"/>
      <protection hidden="1"/>
    </xf>
    <xf numFmtId="9" fontId="52" fillId="16" borderId="67" xfId="0" applyNumberFormat="1" applyFont="1" applyFill="1" applyBorder="1" applyAlignment="1" applyProtection="1">
      <alignment vertical="center" wrapText="1"/>
      <protection hidden="1"/>
    </xf>
    <xf numFmtId="9" fontId="52" fillId="16" borderId="57" xfId="0" applyNumberFormat="1" applyFont="1" applyFill="1" applyBorder="1" applyAlignment="1" applyProtection="1">
      <alignment vertical="center" wrapText="1"/>
      <protection hidden="1"/>
    </xf>
    <xf numFmtId="9" fontId="52" fillId="16" borderId="72" xfId="0" applyNumberFormat="1" applyFont="1" applyFill="1" applyBorder="1" applyAlignment="1" applyProtection="1">
      <alignment vertical="center" wrapText="1"/>
      <protection hidden="1"/>
    </xf>
    <xf numFmtId="0" fontId="0" fillId="0" borderId="0" xfId="0" applyAlignment="1">
      <alignment vertical="center"/>
    </xf>
    <xf numFmtId="0" fontId="1" fillId="0" borderId="0" xfId="0" applyFont="1" applyAlignment="1" applyProtection="1">
      <alignment vertical="center"/>
      <protection locked="0"/>
    </xf>
    <xf numFmtId="0" fontId="48" fillId="13" borderId="73" xfId="0" applyFont="1" applyFill="1" applyBorder="1" applyAlignment="1">
      <alignment vertical="center" wrapText="1"/>
    </xf>
    <xf numFmtId="0" fontId="48" fillId="8" borderId="49" xfId="0" applyFont="1" applyFill="1" applyBorder="1" applyAlignment="1">
      <alignment vertical="center" wrapText="1"/>
    </xf>
    <xf numFmtId="0" fontId="48" fillId="9" borderId="49" xfId="0" applyFont="1" applyFill="1" applyBorder="1" applyAlignment="1">
      <alignment vertical="center" wrapText="1"/>
    </xf>
    <xf numFmtId="0" fontId="56" fillId="13" borderId="73" xfId="0" applyFont="1" applyFill="1" applyBorder="1" applyAlignment="1">
      <alignment vertical="center" wrapText="1"/>
    </xf>
    <xf numFmtId="0" fontId="56" fillId="8" borderId="49" xfId="0" applyFont="1" applyFill="1" applyBorder="1" applyAlignment="1">
      <alignment vertical="center" wrapText="1"/>
    </xf>
    <xf numFmtId="0" fontId="56" fillId="9" borderId="49" xfId="0" applyFont="1" applyFill="1" applyBorder="1" applyAlignment="1">
      <alignment vertical="center" wrapText="1"/>
    </xf>
    <xf numFmtId="0" fontId="0" fillId="0" borderId="19" xfId="0" applyBorder="1" applyAlignment="1">
      <alignment horizontal="center" vertical="center"/>
    </xf>
    <xf numFmtId="0" fontId="57" fillId="0" borderId="19" xfId="0" applyFont="1" applyBorder="1" applyAlignment="1">
      <alignment horizontal="center" vertical="center"/>
    </xf>
    <xf numFmtId="0" fontId="57" fillId="0" borderId="0" xfId="0" applyFont="1" applyAlignment="1">
      <alignment horizontal="center" vertical="center"/>
    </xf>
    <xf numFmtId="0" fontId="57" fillId="9" borderId="0" xfId="0" applyFont="1" applyFill="1" applyAlignment="1">
      <alignment horizontal="center" vertical="center"/>
    </xf>
    <xf numFmtId="0" fontId="57" fillId="18" borderId="0" xfId="0" applyFont="1" applyFill="1" applyAlignment="1">
      <alignment horizontal="center" vertical="center"/>
    </xf>
    <xf numFmtId="0" fontId="57" fillId="13" borderId="0" xfId="0" applyFont="1" applyFill="1" applyAlignment="1">
      <alignment horizontal="center" vertical="center"/>
    </xf>
    <xf numFmtId="0" fontId="57" fillId="5" borderId="0" xfId="0" applyFont="1" applyFill="1" applyAlignment="1">
      <alignment horizontal="center" vertical="center"/>
    </xf>
    <xf numFmtId="0" fontId="60" fillId="0" borderId="19" xfId="0" applyFont="1" applyBorder="1" applyAlignment="1">
      <alignment vertical="center" wrapText="1"/>
    </xf>
    <xf numFmtId="0" fontId="57" fillId="0" borderId="19" xfId="0" applyFont="1" applyBorder="1" applyAlignment="1">
      <alignment vertical="center"/>
    </xf>
    <xf numFmtId="0" fontId="57" fillId="14" borderId="0" xfId="0" applyFont="1" applyFill="1" applyAlignment="1">
      <alignment horizontal="center" vertical="center"/>
    </xf>
    <xf numFmtId="0" fontId="0" fillId="0" borderId="0" xfId="0" applyAlignment="1">
      <alignment wrapText="1"/>
    </xf>
    <xf numFmtId="1" fontId="52" fillId="8" borderId="65" xfId="0" applyNumberFormat="1" applyFont="1" applyFill="1" applyBorder="1" applyAlignment="1" applyProtection="1">
      <alignment horizontal="center" vertical="center" wrapText="1"/>
      <protection hidden="1"/>
    </xf>
    <xf numFmtId="9" fontId="52" fillId="8" borderId="67" xfId="0" applyNumberFormat="1" applyFont="1" applyFill="1" applyBorder="1" applyAlignment="1" applyProtection="1">
      <alignment vertical="center" wrapText="1"/>
      <protection hidden="1"/>
    </xf>
    <xf numFmtId="0" fontId="4" fillId="3" borderId="0" xfId="0" applyFont="1" applyFill="1" applyAlignment="1">
      <alignment wrapText="1"/>
    </xf>
    <xf numFmtId="0" fontId="4" fillId="3" borderId="19" xfId="0" applyFont="1" applyFill="1" applyBorder="1"/>
    <xf numFmtId="0" fontId="4" fillId="3" borderId="19" xfId="0" applyFont="1" applyFill="1" applyBorder="1" applyAlignment="1">
      <alignment vertical="center"/>
    </xf>
    <xf numFmtId="0" fontId="4" fillId="0" borderId="0" xfId="0" applyFont="1" applyAlignment="1">
      <alignment vertical="center"/>
    </xf>
    <xf numFmtId="0" fontId="4" fillId="3" borderId="0" xfId="0" applyFont="1" applyFill="1" applyAlignment="1">
      <alignment vertical="center"/>
    </xf>
    <xf numFmtId="0" fontId="64" fillId="0" borderId="19" xfId="0" applyFont="1" applyBorder="1" applyAlignment="1">
      <alignment horizontal="center" vertical="center"/>
    </xf>
    <xf numFmtId="0" fontId="65" fillId="0" borderId="19" xfId="0" applyFont="1" applyBorder="1" applyAlignment="1">
      <alignment horizontal="center" vertical="center"/>
    </xf>
    <xf numFmtId="0" fontId="64" fillId="0" borderId="0" xfId="0" applyFont="1"/>
    <xf numFmtId="0" fontId="64" fillId="3" borderId="0" xfId="0" applyFont="1" applyFill="1" applyAlignment="1">
      <alignment wrapText="1"/>
    </xf>
    <xf numFmtId="0" fontId="64" fillId="3" borderId="19" xfId="0" applyFont="1" applyFill="1" applyBorder="1" applyAlignment="1">
      <alignment wrapText="1"/>
    </xf>
    <xf numFmtId="0" fontId="64" fillId="3" borderId="19" xfId="0" applyFont="1" applyFill="1" applyBorder="1" applyAlignment="1">
      <alignment vertical="center" wrapText="1"/>
    </xf>
    <xf numFmtId="0" fontId="64" fillId="3" borderId="0" xfId="0" applyFont="1" applyFill="1"/>
    <xf numFmtId="0" fontId="0" fillId="0" borderId="0" xfId="0" applyAlignment="1">
      <alignment horizontal="justify" vertical="center"/>
    </xf>
    <xf numFmtId="0" fontId="64" fillId="3" borderId="19" xfId="0" applyFont="1" applyFill="1" applyBorder="1" applyAlignment="1">
      <alignment horizontal="center" wrapText="1"/>
    </xf>
    <xf numFmtId="0" fontId="4" fillId="3" borderId="19" xfId="0" applyFont="1" applyFill="1" applyBorder="1" applyAlignment="1">
      <alignment horizontal="center" wrapText="1"/>
    </xf>
    <xf numFmtId="0" fontId="0" fillId="8" borderId="0" xfId="0" applyFill="1"/>
    <xf numFmtId="0" fontId="33" fillId="0" borderId="0" xfId="0" applyFont="1" applyProtection="1">
      <protection locked="0"/>
    </xf>
    <xf numFmtId="0" fontId="0" fillId="0" borderId="0" xfId="0" applyAlignment="1" applyProtection="1">
      <alignment vertical="center"/>
      <protection locked="0"/>
    </xf>
    <xf numFmtId="0" fontId="5" fillId="0" borderId="0" xfId="0" applyFont="1" applyProtection="1">
      <protection locked="0"/>
    </xf>
    <xf numFmtId="9" fontId="33" fillId="0" borderId="66" xfId="0" applyNumberFormat="1" applyFont="1" applyBorder="1" applyAlignment="1" applyProtection="1">
      <alignment horizontal="center" vertical="center" wrapText="1"/>
      <protection locked="0"/>
    </xf>
    <xf numFmtId="9" fontId="33" fillId="0" borderId="39" xfId="0" applyNumberFormat="1" applyFont="1" applyBorder="1" applyAlignment="1" applyProtection="1">
      <alignment horizontal="center" vertical="center" wrapText="1"/>
      <protection locked="0"/>
    </xf>
    <xf numFmtId="9" fontId="33" fillId="0" borderId="68" xfId="0" applyNumberFormat="1" applyFont="1" applyBorder="1" applyAlignment="1" applyProtection="1">
      <alignment horizontal="center" vertical="center" wrapText="1"/>
      <protection locked="0"/>
    </xf>
    <xf numFmtId="9" fontId="33" fillId="0" borderId="65" xfId="0" applyNumberFormat="1" applyFont="1" applyBorder="1" applyAlignment="1" applyProtection="1">
      <alignment horizontal="center" vertical="center" wrapText="1"/>
      <protection locked="0"/>
    </xf>
    <xf numFmtId="9" fontId="33" fillId="0" borderId="72" xfId="0" applyNumberFormat="1" applyFont="1" applyBorder="1" applyAlignment="1" applyProtection="1">
      <alignment horizontal="center" vertical="center" wrapText="1"/>
      <protection locked="0"/>
    </xf>
    <xf numFmtId="9" fontId="33" fillId="0" borderId="0" xfId="0" applyNumberFormat="1" applyFont="1" applyAlignment="1" applyProtection="1">
      <alignment horizontal="center" vertical="center" wrapText="1"/>
      <protection locked="0"/>
    </xf>
    <xf numFmtId="1" fontId="33" fillId="0" borderId="66" xfId="0" applyNumberFormat="1" applyFont="1" applyBorder="1" applyAlignment="1" applyProtection="1">
      <alignment horizontal="center" vertical="center" wrapText="1"/>
      <protection locked="0"/>
    </xf>
    <xf numFmtId="9" fontId="1" fillId="0" borderId="0" xfId="0" applyNumberFormat="1" applyFont="1" applyAlignment="1" applyProtection="1">
      <alignment horizontal="left" vertical="center" wrapText="1"/>
      <protection locked="0"/>
    </xf>
    <xf numFmtId="1" fontId="33" fillId="0" borderId="0" xfId="0" applyNumberFormat="1" applyFont="1" applyAlignment="1" applyProtection="1">
      <alignment horizontal="center" vertical="center" wrapText="1"/>
      <protection locked="0"/>
    </xf>
    <xf numFmtId="0" fontId="0" fillId="0" borderId="0" xfId="0" applyProtection="1">
      <protection hidden="1"/>
    </xf>
    <xf numFmtId="0" fontId="1" fillId="0" borderId="0" xfId="0" applyFont="1" applyAlignment="1" applyProtection="1">
      <alignment vertical="center"/>
      <protection hidden="1"/>
    </xf>
    <xf numFmtId="0" fontId="56" fillId="13" borderId="73" xfId="0" applyFont="1" applyFill="1" applyBorder="1" applyAlignment="1" applyProtection="1">
      <alignment vertical="center" wrapText="1"/>
      <protection hidden="1"/>
    </xf>
    <xf numFmtId="0" fontId="1" fillId="0" borderId="0" xfId="0" applyFont="1" applyProtection="1">
      <protection hidden="1"/>
    </xf>
    <xf numFmtId="0" fontId="56" fillId="8" borderId="49" xfId="0" applyFont="1" applyFill="1" applyBorder="1" applyAlignment="1" applyProtection="1">
      <alignment vertical="center" wrapText="1"/>
      <protection hidden="1"/>
    </xf>
    <xf numFmtId="0" fontId="56" fillId="9" borderId="49" xfId="0" applyFont="1" applyFill="1" applyBorder="1" applyAlignment="1" applyProtection="1">
      <alignment vertical="center" wrapText="1"/>
      <protection hidden="1"/>
    </xf>
    <xf numFmtId="0" fontId="24" fillId="3" borderId="0" xfId="0" applyFont="1" applyFill="1" applyAlignment="1" applyProtection="1">
      <alignment vertical="center" wrapText="1"/>
      <protection hidden="1"/>
    </xf>
    <xf numFmtId="0" fontId="24" fillId="3" borderId="44" xfId="0" applyFont="1" applyFill="1" applyBorder="1" applyAlignment="1" applyProtection="1">
      <alignment vertical="center" wrapText="1"/>
      <protection hidden="1"/>
    </xf>
    <xf numFmtId="0" fontId="33" fillId="0" borderId="0" xfId="0" applyFont="1" applyProtection="1">
      <protection hidden="1"/>
    </xf>
    <xf numFmtId="0" fontId="0" fillId="0" borderId="0" xfId="0" applyAlignment="1" applyProtection="1">
      <alignment vertical="center"/>
      <protection hidden="1"/>
    </xf>
    <xf numFmtId="0" fontId="5" fillId="0" borderId="0" xfId="0" applyFont="1" applyProtection="1">
      <protection hidden="1"/>
    </xf>
    <xf numFmtId="1" fontId="33" fillId="16" borderId="67" xfId="0" applyNumberFormat="1" applyFont="1" applyFill="1" applyBorder="1" applyAlignment="1" applyProtection="1">
      <alignment horizontal="center" vertical="center" wrapText="1"/>
      <protection hidden="1"/>
    </xf>
    <xf numFmtId="1" fontId="33" fillId="16" borderId="76" xfId="0" applyNumberFormat="1" applyFont="1" applyFill="1" applyBorder="1" applyAlignment="1" applyProtection="1">
      <alignment horizontal="center" vertical="center" wrapText="1"/>
      <protection hidden="1"/>
    </xf>
    <xf numFmtId="1" fontId="33" fillId="16" borderId="77" xfId="0" applyNumberFormat="1" applyFont="1" applyFill="1" applyBorder="1" applyAlignment="1" applyProtection="1">
      <alignment horizontal="center" vertical="center" wrapText="1"/>
      <protection hidden="1"/>
    </xf>
    <xf numFmtId="1" fontId="33" fillId="16" borderId="68" xfId="0" applyNumberFormat="1" applyFont="1" applyFill="1" applyBorder="1" applyAlignment="1" applyProtection="1">
      <alignment horizontal="center" vertical="center" wrapText="1"/>
      <protection hidden="1"/>
    </xf>
    <xf numFmtId="41" fontId="33" fillId="19" borderId="75" xfId="5" quotePrefix="1" applyFont="1" applyFill="1" applyBorder="1" applyAlignment="1" applyProtection="1">
      <alignment horizontal="center" vertical="center" wrapText="1"/>
      <protection hidden="1"/>
    </xf>
    <xf numFmtId="1" fontId="33" fillId="19" borderId="75" xfId="0" applyNumberFormat="1" applyFont="1" applyFill="1" applyBorder="1" applyAlignment="1" applyProtection="1">
      <alignment horizontal="center" vertical="center" wrapText="1"/>
      <protection hidden="1"/>
    </xf>
    <xf numFmtId="1" fontId="33" fillId="8" borderId="75" xfId="0" applyNumberFormat="1" applyFont="1" applyFill="1" applyBorder="1" applyAlignment="1" applyProtection="1">
      <alignment horizontal="center" vertical="center" wrapText="1"/>
      <protection hidden="1"/>
    </xf>
    <xf numFmtId="1" fontId="33" fillId="8" borderId="66" xfId="0" applyNumberFormat="1" applyFont="1" applyFill="1" applyBorder="1" applyAlignment="1" applyProtection="1">
      <alignment horizontal="center" vertical="center" wrapText="1"/>
      <protection locked="0"/>
    </xf>
    <xf numFmtId="1" fontId="33" fillId="0" borderId="72" xfId="0" applyNumberFormat="1" applyFont="1" applyBorder="1" applyAlignment="1" applyProtection="1">
      <alignment horizontal="center" vertical="center" wrapText="1"/>
      <protection locked="0"/>
    </xf>
    <xf numFmtId="1" fontId="33" fillId="8" borderId="72" xfId="0" applyNumberFormat="1" applyFont="1" applyFill="1" applyBorder="1" applyAlignment="1" applyProtection="1">
      <alignment horizontal="center" vertical="center" wrapText="1"/>
      <protection locked="0"/>
    </xf>
    <xf numFmtId="0" fontId="57" fillId="0" borderId="0" xfId="0" applyFont="1" applyAlignment="1" applyProtection="1">
      <alignment vertical="center"/>
      <protection hidden="1"/>
    </xf>
    <xf numFmtId="1" fontId="33" fillId="19" borderId="75" xfId="0" quotePrefix="1" applyNumberFormat="1" applyFont="1" applyFill="1" applyBorder="1" applyAlignment="1" applyProtection="1">
      <alignment horizontal="center" vertical="center" wrapText="1"/>
      <protection hidden="1"/>
    </xf>
    <xf numFmtId="0" fontId="66" fillId="0" borderId="38" xfId="0" applyFont="1" applyBorder="1" applyAlignment="1">
      <alignment horizontal="left" vertical="top"/>
    </xf>
    <xf numFmtId="0" fontId="66" fillId="0" borderId="78" xfId="0" applyFont="1" applyBorder="1" applyAlignment="1">
      <alignment horizontal="left" vertical="top"/>
    </xf>
    <xf numFmtId="0" fontId="66" fillId="0" borderId="37" xfId="0" applyFont="1" applyBorder="1" applyAlignment="1">
      <alignment horizontal="left" vertical="top"/>
    </xf>
    <xf numFmtId="0" fontId="66" fillId="0" borderId="38" xfId="0" applyFont="1" applyBorder="1" applyAlignment="1">
      <alignment horizontal="center" vertical="top"/>
    </xf>
    <xf numFmtId="0" fontId="66" fillId="0" borderId="78" xfId="0" applyFont="1" applyBorder="1" applyAlignment="1">
      <alignment horizontal="center" vertical="top"/>
    </xf>
    <xf numFmtId="0" fontId="66" fillId="0" borderId="37" xfId="0" applyFont="1" applyBorder="1" applyAlignment="1">
      <alignment horizontal="center" vertical="top"/>
    </xf>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33" fillId="0" borderId="0" xfId="0" applyFont="1" applyAlignment="1" applyProtection="1">
      <alignment horizontal="center" vertical="center"/>
      <protection locked="0"/>
    </xf>
    <xf numFmtId="0" fontId="33" fillId="3" borderId="0" xfId="0" applyFont="1" applyFill="1" applyAlignment="1" applyProtection="1">
      <alignment horizontal="center" vertical="center"/>
      <protection locked="0"/>
    </xf>
    <xf numFmtId="0" fontId="33" fillId="3" borderId="0" xfId="0" applyFont="1" applyFill="1" applyProtection="1">
      <protection locked="0"/>
    </xf>
    <xf numFmtId="0" fontId="33" fillId="0" borderId="0" xfId="0" applyFont="1" applyAlignment="1" applyProtection="1">
      <alignment vertical="center"/>
      <protection locked="0"/>
    </xf>
    <xf numFmtId="0" fontId="52" fillId="3" borderId="0" xfId="0" applyFont="1" applyFill="1" applyProtection="1">
      <protection locked="0"/>
    </xf>
    <xf numFmtId="0" fontId="52" fillId="0" borderId="0" xfId="0" applyFont="1" applyProtection="1">
      <protection locked="0"/>
    </xf>
    <xf numFmtId="0" fontId="52" fillId="3" borderId="0" xfId="0" applyFont="1" applyFill="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3" fillId="3" borderId="0" xfId="0" applyFont="1" applyFill="1" applyAlignment="1" applyProtection="1">
      <alignment vertical="center"/>
      <protection locked="0"/>
    </xf>
    <xf numFmtId="0" fontId="33" fillId="0" borderId="0" xfId="0" applyFont="1" applyAlignment="1" applyProtection="1">
      <alignment horizontal="center"/>
      <protection locked="0"/>
    </xf>
    <xf numFmtId="0" fontId="66" fillId="0" borderId="78" xfId="0" applyFont="1" applyBorder="1" applyAlignment="1">
      <alignment horizontal="left" vertical="top" wrapText="1"/>
    </xf>
    <xf numFmtId="0" fontId="52" fillId="0" borderId="0" xfId="0" applyFont="1" applyAlignment="1" applyProtection="1">
      <alignment wrapText="1"/>
      <protection locked="0"/>
    </xf>
    <xf numFmtId="0" fontId="52" fillId="0" borderId="0" xfId="0" applyFont="1" applyAlignment="1" applyProtection="1">
      <alignment horizontal="center" vertical="center" wrapText="1"/>
      <protection locked="0"/>
    </xf>
    <xf numFmtId="0" fontId="66" fillId="0" borderId="37" xfId="0" applyFont="1" applyBorder="1" applyAlignment="1">
      <alignment horizontal="left" vertical="top" wrapText="1"/>
    </xf>
    <xf numFmtId="0" fontId="66" fillId="0" borderId="38" xfId="0" applyFont="1" applyBorder="1" applyAlignment="1">
      <alignment horizontal="left" vertical="top" wrapText="1"/>
    </xf>
    <xf numFmtId="0" fontId="55" fillId="21" borderId="38" xfId="0" applyFont="1" applyFill="1" applyBorder="1" applyAlignment="1">
      <alignment horizontal="center" vertical="center"/>
    </xf>
    <xf numFmtId="0" fontId="55" fillId="20" borderId="38" xfId="0" applyFont="1" applyFill="1" applyBorder="1" applyAlignment="1">
      <alignment horizontal="center" vertical="center"/>
    </xf>
    <xf numFmtId="0" fontId="0" fillId="0" borderId="0" xfId="0" applyAlignment="1">
      <alignment horizontal="center" vertical="center"/>
    </xf>
    <xf numFmtId="0" fontId="68" fillId="3"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52" fillId="16" borderId="81" xfId="0" applyFont="1" applyFill="1" applyBorder="1" applyAlignment="1" applyProtection="1">
      <alignment horizontal="center" vertical="center"/>
      <protection locked="0"/>
    </xf>
    <xf numFmtId="14" fontId="33" fillId="0" borderId="81" xfId="0" applyNumberFormat="1" applyFont="1" applyBorder="1" applyProtection="1">
      <protection locked="0"/>
    </xf>
    <xf numFmtId="14" fontId="33" fillId="16" borderId="81" xfId="0" applyNumberFormat="1" applyFont="1" applyFill="1" applyBorder="1" applyAlignment="1" applyProtection="1">
      <alignment vertical="center"/>
      <protection locked="0"/>
    </xf>
    <xf numFmtId="0" fontId="33" fillId="0" borderId="80" xfId="0" applyFont="1" applyBorder="1" applyAlignment="1" applyProtection="1">
      <alignment horizontal="justify" vertical="center"/>
      <protection locked="0"/>
    </xf>
    <xf numFmtId="0" fontId="33" fillId="16" borderId="92" xfId="0" applyFont="1" applyFill="1" applyBorder="1" applyAlignment="1" applyProtection="1">
      <alignment horizontal="center" vertical="center"/>
      <protection hidden="1"/>
    </xf>
    <xf numFmtId="0" fontId="33" fillId="0" borderId="92" xfId="0" applyFont="1" applyBorder="1" applyAlignment="1" applyProtection="1">
      <alignment horizontal="center" vertical="center" textRotation="90"/>
      <protection locked="0"/>
    </xf>
    <xf numFmtId="9" fontId="33" fillId="16" borderId="92" xfId="0" applyNumberFormat="1" applyFont="1" applyFill="1" applyBorder="1" applyAlignment="1" applyProtection="1">
      <alignment horizontal="center" vertical="center"/>
      <protection hidden="1"/>
    </xf>
    <xf numFmtId="0" fontId="52" fillId="0" borderId="92" xfId="0" applyFont="1" applyBorder="1" applyAlignment="1" applyProtection="1">
      <alignment horizontal="center" vertical="center" textRotation="90" wrapText="1"/>
      <protection hidden="1"/>
    </xf>
    <xf numFmtId="0" fontId="52" fillId="0" borderId="92" xfId="0" applyFont="1" applyBorder="1" applyAlignment="1" applyProtection="1">
      <alignment horizontal="center" vertical="center" textRotation="90"/>
      <protection hidden="1"/>
    </xf>
    <xf numFmtId="0" fontId="33" fillId="0" borderId="89" xfId="0" applyFont="1" applyBorder="1" applyAlignment="1" applyProtection="1">
      <alignment horizontal="center" vertical="center"/>
      <protection locked="0"/>
    </xf>
    <xf numFmtId="10" fontId="33" fillId="0" borderId="80" xfId="0" applyNumberFormat="1"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92"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protection locked="0"/>
    </xf>
    <xf numFmtId="0" fontId="33" fillId="16" borderId="92" xfId="0" applyFont="1" applyFill="1" applyBorder="1" applyAlignment="1" applyProtection="1">
      <alignment horizontal="center" vertical="center" textRotation="90"/>
      <protection locked="0"/>
    </xf>
    <xf numFmtId="0" fontId="3" fillId="16" borderId="92" xfId="0" applyFont="1" applyFill="1" applyBorder="1" applyAlignment="1" applyProtection="1">
      <alignment horizontal="center" vertical="center" textRotation="90"/>
      <protection locked="0"/>
    </xf>
    <xf numFmtId="0" fontId="52" fillId="16" borderId="92" xfId="0" applyFont="1" applyFill="1" applyBorder="1" applyAlignment="1" applyProtection="1">
      <alignment horizontal="center" vertical="center" textRotation="90"/>
      <protection hidden="1"/>
    </xf>
    <xf numFmtId="0" fontId="52" fillId="16" borderId="92" xfId="0" applyFont="1" applyFill="1" applyBorder="1" applyAlignment="1" applyProtection="1">
      <alignment horizontal="center" vertical="center" textRotation="90"/>
      <protection locked="0"/>
    </xf>
    <xf numFmtId="0" fontId="52" fillId="16" borderId="61" xfId="0" applyFont="1" applyFill="1" applyBorder="1" applyAlignment="1" applyProtection="1">
      <alignment horizontal="center" vertical="center" textRotation="90"/>
      <protection locked="0"/>
    </xf>
    <xf numFmtId="0" fontId="33" fillId="28" borderId="80" xfId="0" applyFont="1" applyFill="1" applyBorder="1" applyAlignment="1" applyProtection="1">
      <alignment horizontal="center" vertical="center" wrapText="1"/>
      <protection hidden="1"/>
    </xf>
    <xf numFmtId="1" fontId="33" fillId="0" borderId="80" xfId="0" applyNumberFormat="1" applyFont="1" applyBorder="1" applyAlignment="1" applyProtection="1">
      <alignment horizontal="center" vertical="center" wrapText="1"/>
      <protection hidden="1"/>
    </xf>
    <xf numFmtId="1" fontId="52" fillId="3" borderId="80" xfId="0" applyNumberFormat="1" applyFont="1" applyFill="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hidden="1"/>
    </xf>
    <xf numFmtId="0" fontId="56" fillId="28" borderId="80" xfId="0" applyFont="1" applyFill="1" applyBorder="1" applyAlignment="1" applyProtection="1">
      <alignment horizontal="center" vertical="center" wrapText="1"/>
      <protection hidden="1"/>
    </xf>
    <xf numFmtId="0" fontId="33" fillId="28" borderId="89" xfId="0" applyFont="1" applyFill="1" applyBorder="1" applyAlignment="1" applyProtection="1">
      <alignment horizontal="center" vertical="center" wrapText="1"/>
      <protection hidden="1"/>
    </xf>
    <xf numFmtId="1" fontId="33" fillId="0" borderId="89" xfId="0" applyNumberFormat="1" applyFont="1" applyBorder="1" applyAlignment="1" applyProtection="1">
      <alignment horizontal="center" vertical="center" wrapText="1"/>
      <protection hidden="1"/>
    </xf>
    <xf numFmtId="1" fontId="52" fillId="3" borderId="89" xfId="0" applyNumberFormat="1" applyFont="1" applyFill="1" applyBorder="1" applyAlignment="1" applyProtection="1">
      <alignment horizontal="center" vertical="center" wrapText="1"/>
      <protection locked="0"/>
    </xf>
    <xf numFmtId="0" fontId="56" fillId="0" borderId="89" xfId="0" applyFont="1" applyBorder="1" applyAlignment="1" applyProtection="1">
      <alignment horizontal="center" vertical="center" wrapText="1"/>
      <protection hidden="1"/>
    </xf>
    <xf numFmtId="0" fontId="56" fillId="28" borderId="89" xfId="0" applyFont="1" applyFill="1" applyBorder="1" applyAlignment="1" applyProtection="1">
      <alignment horizontal="center" vertical="center" wrapText="1"/>
      <protection hidden="1"/>
    </xf>
    <xf numFmtId="0" fontId="14" fillId="3" borderId="0" xfId="0" applyFont="1" applyFill="1"/>
    <xf numFmtId="0" fontId="73" fillId="3" borderId="0" xfId="0" applyFont="1" applyFill="1"/>
    <xf numFmtId="0" fontId="1" fillId="3" borderId="0" xfId="0" applyFont="1" applyFill="1" applyProtection="1">
      <protection hidden="1"/>
    </xf>
    <xf numFmtId="0" fontId="1" fillId="3" borderId="65" xfId="0" applyFont="1" applyFill="1" applyBorder="1" applyAlignment="1" applyProtection="1">
      <alignment horizontal="justify" vertical="center" wrapText="1"/>
      <protection hidden="1"/>
    </xf>
    <xf numFmtId="0" fontId="3" fillId="3" borderId="66" xfId="0" applyFont="1" applyFill="1" applyBorder="1" applyProtection="1">
      <protection hidden="1"/>
    </xf>
    <xf numFmtId="0" fontId="1" fillId="3" borderId="66" xfId="0" applyFont="1" applyFill="1" applyBorder="1" applyAlignment="1" applyProtection="1">
      <alignment horizontal="justify" vertical="center" wrapText="1"/>
      <protection hidden="1"/>
    </xf>
    <xf numFmtId="0" fontId="3" fillId="3" borderId="66" xfId="0" applyFont="1" applyFill="1" applyBorder="1" applyAlignment="1" applyProtection="1">
      <alignment vertical="center"/>
      <protection hidden="1"/>
    </xf>
    <xf numFmtId="0" fontId="1" fillId="3" borderId="66" xfId="0" applyFont="1" applyFill="1" applyBorder="1" applyProtection="1">
      <protection hidden="1"/>
    </xf>
    <xf numFmtId="0" fontId="74" fillId="3" borderId="66" xfId="0" applyFont="1" applyFill="1" applyBorder="1" applyProtection="1">
      <protection hidden="1"/>
    </xf>
    <xf numFmtId="0" fontId="1" fillId="3" borderId="67" xfId="0" applyFont="1" applyFill="1" applyBorder="1" applyAlignment="1" applyProtection="1">
      <alignment horizontal="justify" vertical="center" wrapText="1"/>
      <protection hidden="1"/>
    </xf>
    <xf numFmtId="0" fontId="1" fillId="3" borderId="65" xfId="0" applyFont="1" applyFill="1" applyBorder="1" applyAlignment="1" applyProtection="1">
      <alignment vertical="center" wrapText="1"/>
      <protection hidden="1"/>
    </xf>
    <xf numFmtId="0" fontId="1" fillId="3" borderId="68" xfId="0" applyFont="1" applyFill="1" applyBorder="1" applyAlignment="1" applyProtection="1">
      <alignment horizontal="justify" vertical="center" wrapText="1"/>
      <protection hidden="1"/>
    </xf>
    <xf numFmtId="0" fontId="1" fillId="3" borderId="72" xfId="0" applyFont="1" applyFill="1" applyBorder="1" applyAlignment="1" applyProtection="1">
      <alignment wrapText="1"/>
      <protection hidden="1"/>
    </xf>
    <xf numFmtId="0" fontId="1" fillId="3" borderId="67" xfId="0" applyFont="1" applyFill="1" applyBorder="1" applyAlignment="1" applyProtection="1">
      <alignment vertical="center" wrapText="1"/>
      <protection hidden="1"/>
    </xf>
    <xf numFmtId="0" fontId="3" fillId="3" borderId="66" xfId="0" applyFont="1" applyFill="1" applyBorder="1" applyAlignment="1" applyProtection="1">
      <alignment horizontal="justify" vertical="center"/>
      <protection hidden="1"/>
    </xf>
    <xf numFmtId="0" fontId="1" fillId="3" borderId="72" xfId="0" applyFont="1" applyFill="1" applyBorder="1" applyAlignment="1" applyProtection="1">
      <alignment horizontal="justify" vertical="center" wrapText="1"/>
      <protection hidden="1"/>
    </xf>
    <xf numFmtId="0" fontId="1" fillId="3" borderId="66" xfId="0" applyFont="1" applyFill="1" applyBorder="1" applyAlignment="1" applyProtection="1">
      <alignment vertical="center" wrapText="1"/>
      <protection hidden="1"/>
    </xf>
    <xf numFmtId="0" fontId="1" fillId="3" borderId="67" xfId="0" applyFont="1" applyFill="1" applyBorder="1" applyAlignment="1" applyProtection="1">
      <alignment wrapText="1"/>
      <protection hidden="1"/>
    </xf>
    <xf numFmtId="0" fontId="1" fillId="3" borderId="56" xfId="0" applyFont="1" applyFill="1" applyBorder="1" applyProtection="1">
      <protection hidden="1"/>
    </xf>
    <xf numFmtId="0" fontId="3" fillId="3" borderId="56" xfId="0" applyFont="1" applyFill="1" applyBorder="1" applyAlignment="1" applyProtection="1">
      <alignment horizontal="justify" vertical="center" wrapText="1"/>
      <protection hidden="1"/>
    </xf>
    <xf numFmtId="0" fontId="1" fillId="3" borderId="58" xfId="0" applyFont="1" applyFill="1" applyBorder="1" applyAlignment="1" applyProtection="1">
      <alignment horizontal="justify" vertical="center" wrapText="1"/>
      <protection hidden="1"/>
    </xf>
    <xf numFmtId="0" fontId="1" fillId="3" borderId="107" xfId="0" applyFont="1" applyFill="1" applyBorder="1" applyProtection="1">
      <protection hidden="1"/>
    </xf>
    <xf numFmtId="0" fontId="48" fillId="16" borderId="98" xfId="0" applyFont="1" applyFill="1" applyBorder="1" applyAlignment="1" applyProtection="1">
      <alignment horizontal="center" vertical="center"/>
      <protection hidden="1"/>
    </xf>
    <xf numFmtId="0" fontId="48" fillId="16" borderId="99" xfId="0" applyFont="1" applyFill="1" applyBorder="1" applyAlignment="1" applyProtection="1">
      <alignment horizontal="center" vertical="center"/>
      <protection hidden="1"/>
    </xf>
    <xf numFmtId="0" fontId="50" fillId="16" borderId="80" xfId="0" applyFont="1" applyFill="1" applyBorder="1" applyAlignment="1">
      <alignment horizontal="center" vertical="center"/>
    </xf>
    <xf numFmtId="0" fontId="50" fillId="16" borderId="104" xfId="0" applyFont="1" applyFill="1" applyBorder="1" applyAlignment="1">
      <alignment horizontal="center" vertical="center" wrapText="1"/>
    </xf>
    <xf numFmtId="0" fontId="47" fillId="3" borderId="101" xfId="0" applyFont="1" applyFill="1" applyBorder="1" applyAlignment="1">
      <alignment horizontal="center" vertical="center"/>
    </xf>
    <xf numFmtId="0" fontId="47" fillId="3" borderId="80" xfId="0" applyFont="1" applyFill="1" applyBorder="1" applyAlignment="1">
      <alignment horizontal="center" vertical="center"/>
    </xf>
    <xf numFmtId="0" fontId="47" fillId="16" borderId="80" xfId="0" applyFont="1" applyFill="1" applyBorder="1" applyAlignment="1">
      <alignment horizontal="center" vertical="center"/>
    </xf>
    <xf numFmtId="0" fontId="47" fillId="16" borderId="101" xfId="0" applyFont="1" applyFill="1" applyBorder="1" applyAlignment="1">
      <alignment horizontal="center" vertical="center"/>
    </xf>
    <xf numFmtId="0" fontId="51" fillId="3" borderId="80" xfId="0" applyFont="1" applyFill="1" applyBorder="1" applyAlignment="1">
      <alignment horizontal="center" vertical="center"/>
    </xf>
    <xf numFmtId="0" fontId="47" fillId="3" borderId="0" xfId="0" applyFont="1" applyFill="1"/>
    <xf numFmtId="0" fontId="5" fillId="3" borderId="0" xfId="0" applyFont="1" applyFill="1"/>
    <xf numFmtId="0" fontId="76" fillId="3" borderId="100" xfId="8" applyFont="1" applyFill="1" applyBorder="1" applyAlignment="1">
      <alignment horizontal="justify" vertical="center"/>
    </xf>
    <xf numFmtId="0" fontId="76" fillId="3" borderId="102" xfId="8" applyFont="1" applyFill="1" applyBorder="1" applyAlignment="1">
      <alignment horizontal="justify" vertical="center" wrapText="1"/>
    </xf>
    <xf numFmtId="0" fontId="76" fillId="3" borderId="102" xfId="8" applyFont="1" applyFill="1" applyBorder="1" applyAlignment="1">
      <alignment horizontal="justify" vertical="center"/>
    </xf>
    <xf numFmtId="14" fontId="52" fillId="16" borderId="81" xfId="0" applyNumberFormat="1" applyFont="1" applyFill="1" applyBorder="1" applyAlignment="1" applyProtection="1">
      <alignment vertical="center"/>
      <protection locked="0"/>
    </xf>
    <xf numFmtId="0" fontId="0" fillId="0" borderId="50" xfId="0" applyBorder="1" applyAlignment="1">
      <alignment vertical="center"/>
    </xf>
    <xf numFmtId="9" fontId="1" fillId="0" borderId="60" xfId="0" applyNumberFormat="1" applyFont="1" applyBorder="1" applyAlignment="1">
      <alignment vertical="center" wrapText="1"/>
    </xf>
    <xf numFmtId="0" fontId="0" fillId="0" borderId="51" xfId="0" applyBorder="1" applyAlignment="1">
      <alignment vertical="center"/>
    </xf>
    <xf numFmtId="9" fontId="1" fillId="0" borderId="59" xfId="0" applyNumberFormat="1" applyFont="1" applyBorder="1" applyAlignment="1">
      <alignment vertical="center" wrapText="1"/>
    </xf>
    <xf numFmtId="0" fontId="0" fillId="0" borderId="52" xfId="0" applyBorder="1" applyAlignment="1">
      <alignment vertical="center"/>
    </xf>
    <xf numFmtId="9" fontId="1" fillId="0" borderId="61" xfId="0" applyNumberFormat="1" applyFont="1" applyBorder="1" applyAlignment="1">
      <alignment vertical="center" wrapText="1"/>
    </xf>
    <xf numFmtId="0" fontId="52" fillId="3" borderId="81" xfId="0" applyFont="1" applyFill="1" applyBorder="1" applyAlignment="1" applyProtection="1">
      <alignment horizontal="center" vertical="center"/>
      <protection locked="0"/>
    </xf>
    <xf numFmtId="14" fontId="33" fillId="0" borderId="81" xfId="0" applyNumberFormat="1" applyFont="1" applyBorder="1" applyAlignment="1" applyProtection="1">
      <alignment horizontal="center" vertical="center"/>
      <protection locked="0"/>
    </xf>
    <xf numFmtId="0" fontId="33" fillId="3" borderId="81" xfId="0" applyFont="1" applyFill="1" applyBorder="1" applyAlignment="1" applyProtection="1">
      <alignment horizontal="center" vertical="center"/>
      <protection locked="0"/>
    </xf>
    <xf numFmtId="14" fontId="33" fillId="0" borderId="81" xfId="0" applyNumberFormat="1" applyFont="1" applyBorder="1" applyAlignment="1" applyProtection="1">
      <alignment horizontal="center"/>
      <protection locked="0"/>
    </xf>
    <xf numFmtId="0" fontId="77" fillId="0" borderId="89" xfId="0" applyFont="1" applyBorder="1" applyAlignment="1" applyProtection="1">
      <alignment horizontal="center" vertical="center" wrapText="1"/>
      <protection locked="0"/>
    </xf>
    <xf numFmtId="10" fontId="33" fillId="0" borderId="80" xfId="0" applyNumberFormat="1" applyFont="1" applyBorder="1" applyAlignment="1" applyProtection="1">
      <alignment horizontal="center" vertical="center" wrapText="1"/>
      <protection locked="0"/>
    </xf>
    <xf numFmtId="0" fontId="33" fillId="0" borderId="89" xfId="0" applyFont="1" applyBorder="1" applyAlignment="1" applyProtection="1">
      <alignment horizontal="justify" vertical="center"/>
      <protection locked="0"/>
    </xf>
    <xf numFmtId="0" fontId="80" fillId="16" borderId="89" xfId="0" applyFont="1" applyFill="1" applyBorder="1" applyAlignment="1" applyProtection="1">
      <alignment horizontal="center" vertical="center"/>
      <protection hidden="1"/>
    </xf>
    <xf numFmtId="0" fontId="80" fillId="0" borderId="89" xfId="0" applyFont="1" applyBorder="1" applyAlignment="1" applyProtection="1">
      <alignment horizontal="center" vertical="center" textRotation="90"/>
      <protection locked="0"/>
    </xf>
    <xf numFmtId="9" fontId="80" fillId="16" borderId="89" xfId="0" applyNumberFormat="1" applyFont="1" applyFill="1" applyBorder="1" applyAlignment="1" applyProtection="1">
      <alignment horizontal="center" vertical="center"/>
      <protection hidden="1"/>
    </xf>
    <xf numFmtId="0" fontId="81" fillId="0" borderId="89" xfId="0" applyFont="1" applyBorder="1" applyAlignment="1" applyProtection="1">
      <alignment horizontal="center" vertical="center" textRotation="90" wrapText="1"/>
      <protection hidden="1"/>
    </xf>
    <xf numFmtId="0" fontId="81" fillId="0" borderId="89" xfId="0" applyFont="1" applyBorder="1" applyAlignment="1" applyProtection="1">
      <alignment horizontal="center" vertical="center" textRotation="90"/>
      <protection hidden="1"/>
    </xf>
    <xf numFmtId="0" fontId="67" fillId="0" borderId="89" xfId="0" applyFont="1" applyBorder="1" applyAlignment="1" applyProtection="1">
      <alignment horizontal="justify" vertical="center" wrapText="1"/>
      <protection locked="0"/>
    </xf>
    <xf numFmtId="0" fontId="80" fillId="0" borderId="89" xfId="0" applyFont="1" applyBorder="1" applyAlignment="1" applyProtection="1">
      <alignment horizontal="center" vertical="center" wrapText="1"/>
      <protection locked="0"/>
    </xf>
    <xf numFmtId="0" fontId="80" fillId="0" borderId="90" xfId="0" applyFont="1" applyBorder="1" applyAlignment="1" applyProtection="1">
      <alignment horizontal="center" vertical="center"/>
      <protection locked="0"/>
    </xf>
    <xf numFmtId="0" fontId="80" fillId="3" borderId="0" xfId="0" applyFont="1" applyFill="1" applyProtection="1">
      <protection locked="0"/>
    </xf>
    <xf numFmtId="0" fontId="67" fillId="28" borderId="89" xfId="0" applyFont="1" applyFill="1" applyBorder="1" applyAlignment="1" applyProtection="1">
      <alignment horizontal="center" vertical="center" wrapText="1"/>
      <protection hidden="1"/>
    </xf>
    <xf numFmtId="1" fontId="67" fillId="0" borderId="89" xfId="0" applyNumberFormat="1" applyFont="1" applyBorder="1" applyAlignment="1" applyProtection="1">
      <alignment horizontal="center" vertical="center" wrapText="1"/>
      <protection hidden="1"/>
    </xf>
    <xf numFmtId="1" fontId="24" fillId="3" borderId="89" xfId="0" applyNumberFormat="1" applyFont="1" applyFill="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hidden="1"/>
    </xf>
    <xf numFmtId="0" fontId="79" fillId="28" borderId="89" xfId="0" applyFont="1" applyFill="1" applyBorder="1" applyAlignment="1" applyProtection="1">
      <alignment horizontal="center" vertical="center" wrapText="1"/>
      <protection hidden="1"/>
    </xf>
    <xf numFmtId="0" fontId="67" fillId="0" borderId="89" xfId="0" applyFont="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33" fillId="0" borderId="92" xfId="0" applyFont="1" applyBorder="1" applyAlignment="1" applyProtection="1">
      <alignment horizontal="left" vertical="center" wrapText="1"/>
      <protection locked="0"/>
    </xf>
    <xf numFmtId="0" fontId="56" fillId="0" borderId="89"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33" fillId="0" borderId="89" xfId="0" applyFont="1" applyBorder="1" applyAlignment="1" applyProtection="1">
      <alignment horizontal="left" vertical="center" wrapText="1"/>
      <protection locked="0"/>
    </xf>
    <xf numFmtId="0" fontId="33" fillId="0" borderId="80" xfId="0" applyFont="1" applyBorder="1" applyAlignment="1" applyProtection="1">
      <alignment horizontal="left" vertical="center" wrapText="1"/>
      <protection locked="0"/>
    </xf>
    <xf numFmtId="0" fontId="33" fillId="0" borderId="92"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33" fillId="28" borderId="92" xfId="0" applyFont="1" applyFill="1" applyBorder="1" applyAlignment="1" applyProtection="1">
      <alignment horizontal="center" vertical="center" wrapText="1"/>
      <protection hidden="1"/>
    </xf>
    <xf numFmtId="1" fontId="33" fillId="0" borderId="92" xfId="0" applyNumberFormat="1" applyFont="1" applyBorder="1" applyAlignment="1" applyProtection="1">
      <alignment horizontal="center" vertical="center" wrapText="1"/>
      <protection hidden="1"/>
    </xf>
    <xf numFmtId="1" fontId="52" fillId="3" borderId="92" xfId="0" applyNumberFormat="1" applyFont="1" applyFill="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hidden="1"/>
    </xf>
    <xf numFmtId="0" fontId="56" fillId="28" borderId="92" xfId="0" applyFont="1" applyFill="1" applyBorder="1" applyAlignment="1" applyProtection="1">
      <alignment horizontal="center" vertical="center" wrapText="1"/>
      <protection hidden="1"/>
    </xf>
    <xf numFmtId="0" fontId="33" fillId="0" borderId="80" xfId="0" applyFont="1" applyBorder="1" applyAlignment="1" applyProtection="1">
      <alignment horizontal="justify" vertical="center" wrapText="1"/>
      <protection locked="0"/>
    </xf>
    <xf numFmtId="0" fontId="33" fillId="16" borderId="80" xfId="0" applyFont="1" applyFill="1" applyBorder="1" applyAlignment="1" applyProtection="1">
      <alignment horizontal="center" vertical="center"/>
      <protection hidden="1"/>
    </xf>
    <xf numFmtId="0" fontId="33" fillId="0" borderId="80" xfId="0" applyFont="1" applyBorder="1" applyAlignment="1" applyProtection="1">
      <alignment horizontal="center" vertical="center" textRotation="90"/>
      <protection locked="0"/>
    </xf>
    <xf numFmtId="9" fontId="33" fillId="16" borderId="80" xfId="0" applyNumberFormat="1" applyFont="1" applyFill="1" applyBorder="1" applyAlignment="1" applyProtection="1">
      <alignment horizontal="center" vertical="center"/>
      <protection hidden="1"/>
    </xf>
    <xf numFmtId="0" fontId="52" fillId="0" borderId="80" xfId="0" applyFont="1" applyBorder="1" applyAlignment="1" applyProtection="1">
      <alignment horizontal="center" vertical="center" textRotation="90" wrapText="1"/>
      <protection hidden="1"/>
    </xf>
    <xf numFmtId="0" fontId="52" fillId="0" borderId="80" xfId="0" applyFont="1" applyBorder="1" applyAlignment="1" applyProtection="1">
      <alignment horizontal="center" vertical="center" textRotation="90"/>
      <protection hidden="1"/>
    </xf>
    <xf numFmtId="0" fontId="33" fillId="0" borderId="80" xfId="0" applyFont="1" applyBorder="1" applyAlignment="1" applyProtection="1">
      <alignment horizontal="center" vertical="center" wrapText="1"/>
      <protection locked="0"/>
    </xf>
    <xf numFmtId="0" fontId="33" fillId="0" borderId="91" xfId="0" applyFont="1" applyBorder="1" applyAlignment="1" applyProtection="1">
      <alignment horizontal="center" vertical="center"/>
      <protection locked="0"/>
    </xf>
    <xf numFmtId="0" fontId="52" fillId="0" borderId="89" xfId="0" applyFont="1" applyBorder="1" applyAlignment="1" applyProtection="1">
      <alignment horizontal="center" vertical="center" textRotation="90"/>
      <protection hidden="1"/>
    </xf>
    <xf numFmtId="0" fontId="33" fillId="0" borderId="89" xfId="0" applyFont="1" applyBorder="1" applyAlignment="1" applyProtection="1">
      <alignment horizontal="justify" vertical="center" wrapText="1"/>
      <protection locked="0"/>
    </xf>
    <xf numFmtId="0" fontId="33" fillId="16" borderId="89" xfId="0" applyFont="1" applyFill="1" applyBorder="1" applyAlignment="1" applyProtection="1">
      <alignment horizontal="center" vertical="center"/>
      <protection hidden="1"/>
    </xf>
    <xf numFmtId="0" fontId="33" fillId="0" borderId="89" xfId="0" applyFont="1" applyBorder="1" applyAlignment="1" applyProtection="1">
      <alignment horizontal="center" vertical="center" textRotation="90"/>
      <protection locked="0"/>
    </xf>
    <xf numFmtId="9" fontId="33" fillId="16" borderId="89" xfId="0" applyNumberFormat="1" applyFont="1" applyFill="1" applyBorder="1" applyAlignment="1" applyProtection="1">
      <alignment horizontal="center" vertical="center"/>
      <protection hidden="1"/>
    </xf>
    <xf numFmtId="0" fontId="52" fillId="0" borderId="89" xfId="0" applyFont="1" applyBorder="1" applyAlignment="1" applyProtection="1">
      <alignment horizontal="center" vertical="center" textRotation="90" wrapText="1"/>
      <protection hidden="1"/>
    </xf>
    <xf numFmtId="0" fontId="33" fillId="0" borderId="89" xfId="0" applyFont="1" applyBorder="1" applyAlignment="1" applyProtection="1">
      <alignment horizontal="center" vertical="center" wrapText="1"/>
      <protection locked="0"/>
    </xf>
    <xf numFmtId="0" fontId="33" fillId="0" borderId="90" xfId="0" applyFont="1" applyBorder="1" applyAlignment="1" applyProtection="1">
      <alignment horizontal="center" vertical="center"/>
      <protection locked="0"/>
    </xf>
    <xf numFmtId="0" fontId="33" fillId="0" borderId="82" xfId="0" applyFont="1" applyBorder="1" applyAlignment="1" applyProtection="1">
      <alignment horizontal="left" vertical="center" wrapText="1"/>
      <protection locked="0"/>
    </xf>
    <xf numFmtId="0" fontId="33" fillId="0" borderId="82" xfId="0" applyFont="1" applyBorder="1" applyAlignment="1" applyProtection="1">
      <alignment horizontal="justify" vertical="center" wrapText="1"/>
      <protection locked="0"/>
    </xf>
    <xf numFmtId="0" fontId="33" fillId="28" borderId="82" xfId="0" applyFont="1" applyFill="1" applyBorder="1" applyAlignment="1" applyProtection="1">
      <alignment horizontal="center" vertical="center" wrapText="1"/>
      <protection hidden="1"/>
    </xf>
    <xf numFmtId="1" fontId="33" fillId="0" borderId="82" xfId="0" applyNumberFormat="1" applyFont="1" applyBorder="1" applyAlignment="1" applyProtection="1">
      <alignment horizontal="center" vertical="center" wrapText="1"/>
      <protection hidden="1"/>
    </xf>
    <xf numFmtId="1" fontId="52" fillId="3" borderId="82" xfId="0" applyNumberFormat="1" applyFont="1" applyFill="1" applyBorder="1" applyAlignment="1" applyProtection="1">
      <alignment horizontal="center" vertical="center" wrapText="1"/>
      <protection locked="0"/>
    </xf>
    <xf numFmtId="0" fontId="56" fillId="0" borderId="82" xfId="0" applyFont="1" applyBorder="1" applyAlignment="1" applyProtection="1">
      <alignment horizontal="center" vertical="center" wrapText="1"/>
      <protection hidden="1"/>
    </xf>
    <xf numFmtId="0" fontId="56" fillId="28" borderId="82" xfId="0" applyFont="1" applyFill="1" applyBorder="1" applyAlignment="1" applyProtection="1">
      <alignment horizontal="center" vertical="center" wrapText="1"/>
      <protection hidden="1"/>
    </xf>
    <xf numFmtId="0" fontId="33" fillId="0" borderId="82" xfId="0" applyFont="1" applyBorder="1" applyAlignment="1" applyProtection="1">
      <alignment horizontal="center" vertical="center"/>
      <protection locked="0"/>
    </xf>
    <xf numFmtId="14" fontId="33" fillId="0" borderId="80" xfId="0" applyNumberFormat="1" applyFont="1" applyBorder="1" applyAlignment="1" applyProtection="1">
      <alignment horizontal="center" vertical="center"/>
      <protection locked="0"/>
    </xf>
    <xf numFmtId="14" fontId="33" fillId="0" borderId="89" xfId="0" applyNumberFormat="1" applyFont="1" applyBorder="1" applyAlignment="1" applyProtection="1">
      <alignment horizontal="center" vertical="center"/>
      <protection locked="0"/>
    </xf>
    <xf numFmtId="14" fontId="77" fillId="0" borderId="89" xfId="0" applyNumberFormat="1" applyFont="1" applyBorder="1" applyAlignment="1" applyProtection="1">
      <alignment horizontal="center" vertical="center"/>
      <protection locked="0"/>
    </xf>
    <xf numFmtId="0" fontId="77" fillId="0" borderId="89" xfId="0" applyFont="1" applyBorder="1" applyAlignment="1" applyProtection="1">
      <alignment horizontal="center" vertical="center"/>
      <protection locked="0"/>
    </xf>
    <xf numFmtId="0" fontId="77" fillId="0" borderId="90" xfId="0" applyFont="1" applyBorder="1" applyAlignment="1" applyProtection="1">
      <alignment horizontal="center" vertical="center" wrapText="1"/>
      <protection locked="0"/>
    </xf>
    <xf numFmtId="14" fontId="33" fillId="0" borderId="92" xfId="0" applyNumberFormat="1" applyFont="1" applyBorder="1" applyAlignment="1" applyProtection="1">
      <alignment horizontal="center" vertical="center"/>
      <protection locked="0"/>
    </xf>
    <xf numFmtId="0" fontId="33" fillId="0" borderId="82" xfId="0" applyFont="1" applyBorder="1" applyAlignment="1" applyProtection="1">
      <alignment horizontal="center" vertical="center" wrapText="1"/>
      <protection locked="0"/>
    </xf>
    <xf numFmtId="14" fontId="33" fillId="0" borderId="82" xfId="0" applyNumberFormat="1" applyFont="1" applyBorder="1" applyAlignment="1" applyProtection="1">
      <alignment horizontal="center" vertical="center"/>
      <protection locked="0"/>
    </xf>
    <xf numFmtId="14" fontId="77" fillId="0" borderId="82" xfId="0" applyNumberFormat="1" applyFont="1" applyBorder="1" applyAlignment="1" applyProtection="1">
      <alignment horizontal="center" vertical="center"/>
      <protection locked="0"/>
    </xf>
    <xf numFmtId="0" fontId="77" fillId="0" borderId="82" xfId="0" applyFont="1" applyBorder="1" applyAlignment="1" applyProtection="1">
      <alignment horizontal="center" vertical="center" wrapText="1"/>
      <protection locked="0"/>
    </xf>
    <xf numFmtId="0" fontId="77" fillId="0" borderId="82" xfId="0" applyFont="1" applyBorder="1" applyAlignment="1" applyProtection="1">
      <alignment horizontal="center" vertical="center"/>
      <protection locked="0"/>
    </xf>
    <xf numFmtId="0" fontId="77" fillId="0" borderId="99" xfId="0" applyFont="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hidden="1"/>
    </xf>
    <xf numFmtId="0" fontId="56" fillId="28" borderId="113" xfId="0" applyFont="1" applyFill="1" applyBorder="1" applyAlignment="1" applyProtection="1">
      <alignment horizontal="center" vertical="center" wrapText="1"/>
      <protection hidden="1"/>
    </xf>
    <xf numFmtId="0" fontId="33" fillId="16" borderId="119" xfId="0" applyFont="1" applyFill="1" applyBorder="1" applyAlignment="1" applyProtection="1">
      <alignment horizontal="center" vertical="center"/>
      <protection hidden="1"/>
    </xf>
    <xf numFmtId="0" fontId="33" fillId="3" borderId="120" xfId="0" applyFont="1" applyFill="1" applyBorder="1" applyAlignment="1" applyProtection="1">
      <alignment vertical="center" wrapText="1"/>
      <protection locked="0"/>
    </xf>
    <xf numFmtId="0" fontId="33" fillId="16" borderId="120" xfId="0" applyFont="1" applyFill="1" applyBorder="1" applyAlignment="1" applyProtection="1">
      <alignment horizontal="justify" vertical="center"/>
      <protection hidden="1"/>
    </xf>
    <xf numFmtId="0" fontId="33" fillId="0" borderId="120" xfId="0" applyFont="1" applyBorder="1" applyAlignment="1" applyProtection="1">
      <alignment horizontal="justify" vertical="center" wrapText="1"/>
      <protection locked="0"/>
    </xf>
    <xf numFmtId="0" fontId="56" fillId="0" borderId="120" xfId="0" applyFont="1" applyBorder="1" applyAlignment="1" applyProtection="1">
      <alignment horizontal="justify" vertical="center" wrapText="1"/>
      <protection locked="0"/>
    </xf>
    <xf numFmtId="0" fontId="33" fillId="0" borderId="120" xfId="0" applyFont="1" applyBorder="1" applyAlignment="1" applyProtection="1">
      <alignment horizontal="center" vertical="center"/>
      <protection locked="0"/>
    </xf>
    <xf numFmtId="0" fontId="52" fillId="16" borderId="120" xfId="0" applyFont="1" applyFill="1" applyBorder="1" applyAlignment="1" applyProtection="1">
      <alignment horizontal="center" vertical="center" wrapText="1"/>
      <protection hidden="1"/>
    </xf>
    <xf numFmtId="9" fontId="33" fillId="16" borderId="120" xfId="0" applyNumberFormat="1" applyFont="1" applyFill="1" applyBorder="1" applyAlignment="1" applyProtection="1">
      <alignment horizontal="center" vertical="center" wrapText="1"/>
      <protection hidden="1"/>
    </xf>
    <xf numFmtId="41" fontId="33" fillId="3" borderId="120" xfId="0" applyNumberFormat="1" applyFont="1" applyFill="1" applyBorder="1" applyAlignment="1" applyProtection="1">
      <alignment horizontal="center" vertical="center" wrapText="1"/>
      <protection hidden="1"/>
    </xf>
    <xf numFmtId="9" fontId="52" fillId="16" borderId="120" xfId="0" applyNumberFormat="1" applyFont="1" applyFill="1" applyBorder="1" applyAlignment="1" applyProtection="1">
      <alignment horizontal="center" vertical="center" wrapText="1"/>
      <protection hidden="1"/>
    </xf>
    <xf numFmtId="9" fontId="52" fillId="0" borderId="120" xfId="1" applyFont="1" applyBorder="1" applyAlignment="1" applyProtection="1">
      <alignment horizontal="center" vertical="center"/>
      <protection hidden="1"/>
    </xf>
    <xf numFmtId="0" fontId="33" fillId="0" borderId="120" xfId="0" applyFont="1" applyBorder="1" applyAlignment="1" applyProtection="1">
      <alignment horizontal="center" vertical="center" wrapText="1"/>
      <protection locked="0"/>
    </xf>
    <xf numFmtId="0" fontId="33" fillId="28" borderId="120" xfId="0" applyFont="1" applyFill="1" applyBorder="1" applyAlignment="1" applyProtection="1">
      <alignment horizontal="center" vertical="center" wrapText="1"/>
      <protection hidden="1"/>
    </xf>
    <xf numFmtId="1" fontId="33" fillId="0" borderId="120" xfId="0" applyNumberFormat="1" applyFont="1" applyBorder="1" applyAlignment="1" applyProtection="1">
      <alignment horizontal="center" vertical="center" wrapText="1"/>
      <protection hidden="1"/>
    </xf>
    <xf numFmtId="1" fontId="52" fillId="3" borderId="120" xfId="0" applyNumberFormat="1" applyFont="1" applyFill="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hidden="1"/>
    </xf>
    <xf numFmtId="0" fontId="56" fillId="28" borderId="120" xfId="0" applyFont="1" applyFill="1" applyBorder="1" applyAlignment="1" applyProtection="1">
      <alignment horizontal="center" vertical="center" wrapText="1"/>
      <protection hidden="1"/>
    </xf>
    <xf numFmtId="1" fontId="33" fillId="0" borderId="120" xfId="0" applyNumberFormat="1" applyFont="1" applyBorder="1" applyAlignment="1" applyProtection="1">
      <alignment horizontal="center" vertical="center" textRotation="90" wrapText="1"/>
      <protection hidden="1"/>
    </xf>
    <xf numFmtId="165" fontId="33" fillId="28" borderId="120" xfId="1" applyNumberFormat="1" applyFont="1" applyFill="1" applyBorder="1" applyAlignment="1" applyProtection="1">
      <alignment horizontal="center" vertical="center"/>
      <protection hidden="1"/>
    </xf>
    <xf numFmtId="0" fontId="52" fillId="0" borderId="120" xfId="0" applyFont="1" applyBorder="1" applyAlignment="1" applyProtection="1">
      <alignment horizontal="center" vertical="center" textRotation="90" wrapText="1"/>
      <protection hidden="1"/>
    </xf>
    <xf numFmtId="9" fontId="33" fillId="28" borderId="120" xfId="0" applyNumberFormat="1" applyFont="1" applyFill="1" applyBorder="1" applyAlignment="1" applyProtection="1">
      <alignment horizontal="center" vertical="center"/>
      <protection hidden="1"/>
    </xf>
    <xf numFmtId="41" fontId="52" fillId="0" borderId="120" xfId="0" applyNumberFormat="1" applyFont="1" applyBorder="1" applyAlignment="1" applyProtection="1">
      <alignment horizontal="center" vertical="center" textRotation="90" wrapText="1"/>
      <protection hidden="1"/>
    </xf>
    <xf numFmtId="0" fontId="52" fillId="0" borderId="120" xfId="0" applyFont="1" applyBorder="1" applyAlignment="1" applyProtection="1">
      <alignment horizontal="center" vertical="center" textRotation="90"/>
      <protection hidden="1"/>
    </xf>
    <xf numFmtId="0" fontId="33" fillId="0" borderId="120" xfId="0" applyFont="1" applyBorder="1" applyAlignment="1" applyProtection="1">
      <alignment horizontal="center" vertical="center" textRotation="90"/>
      <protection locked="0"/>
    </xf>
    <xf numFmtId="14" fontId="33" fillId="0" borderId="120" xfId="0" applyNumberFormat="1" applyFont="1" applyBorder="1" applyAlignment="1" applyProtection="1">
      <alignment horizontal="center" vertical="center"/>
      <protection locked="0"/>
    </xf>
    <xf numFmtId="0" fontId="33" fillId="0" borderId="121" xfId="0" applyFont="1" applyBorder="1" applyAlignment="1" applyProtection="1">
      <alignment horizontal="center" vertical="center"/>
      <protection locked="0"/>
    </xf>
    <xf numFmtId="0" fontId="33" fillId="0" borderId="92" xfId="0" applyFont="1" applyBorder="1" applyAlignment="1" applyProtection="1">
      <alignment horizontal="justify" vertical="center"/>
      <protection locked="0"/>
    </xf>
    <xf numFmtId="0" fontId="67" fillId="0" borderId="89" xfId="0" applyFont="1" applyBorder="1" applyAlignment="1" applyProtection="1">
      <alignment horizontal="center" vertical="center"/>
      <protection locked="0"/>
    </xf>
    <xf numFmtId="14" fontId="67" fillId="0" borderId="89" xfId="0" applyNumberFormat="1" applyFont="1" applyBorder="1" applyAlignment="1" applyProtection="1">
      <alignment horizontal="center" vertical="center"/>
      <protection locked="0"/>
    </xf>
    <xf numFmtId="0" fontId="67" fillId="0" borderId="92" xfId="0" applyFont="1" applyBorder="1" applyAlignment="1" applyProtection="1">
      <alignment horizontal="center" vertical="center"/>
      <protection locked="0"/>
    </xf>
    <xf numFmtId="0" fontId="67" fillId="0" borderId="92" xfId="0" applyFont="1" applyBorder="1" applyAlignment="1" applyProtection="1">
      <alignment horizontal="left" vertical="center" wrapText="1"/>
      <protection locked="0"/>
    </xf>
    <xf numFmtId="0" fontId="67" fillId="0" borderId="92" xfId="0" applyFont="1" applyBorder="1" applyAlignment="1" applyProtection="1">
      <alignment horizontal="justify" vertical="center" wrapText="1"/>
      <protection locked="0"/>
    </xf>
    <xf numFmtId="0" fontId="79" fillId="0" borderId="92" xfId="0" applyFont="1" applyBorder="1" applyAlignment="1" applyProtection="1">
      <alignment horizontal="justify" vertical="center" wrapText="1"/>
      <protection locked="0"/>
    </xf>
    <xf numFmtId="0" fontId="67" fillId="28" borderId="92" xfId="0" applyFont="1" applyFill="1" applyBorder="1" applyAlignment="1" applyProtection="1">
      <alignment horizontal="center" vertical="center" wrapText="1"/>
      <protection hidden="1"/>
    </xf>
    <xf numFmtId="1" fontId="67" fillId="0" borderId="92" xfId="0" applyNumberFormat="1" applyFont="1" applyBorder="1" applyAlignment="1" applyProtection="1">
      <alignment horizontal="center" vertical="center" wrapText="1"/>
      <protection hidden="1"/>
    </xf>
    <xf numFmtId="1" fontId="24" fillId="3" borderId="92" xfId="0" applyNumberFormat="1" applyFont="1" applyFill="1" applyBorder="1" applyAlignment="1" applyProtection="1">
      <alignment horizontal="center" vertical="center" wrapText="1"/>
      <protection locked="0"/>
    </xf>
    <xf numFmtId="0" fontId="79" fillId="0" borderId="92" xfId="0" applyFont="1" applyBorder="1" applyAlignment="1" applyProtection="1">
      <alignment horizontal="center" vertical="center" wrapText="1"/>
      <protection hidden="1"/>
    </xf>
    <xf numFmtId="0" fontId="79" fillId="28" borderId="92" xfId="0" applyFont="1" applyFill="1" applyBorder="1" applyAlignment="1" applyProtection="1">
      <alignment horizontal="center" vertical="center" wrapText="1"/>
      <protection hidden="1"/>
    </xf>
    <xf numFmtId="0" fontId="67" fillId="0" borderId="92" xfId="0" applyFont="1" applyBorder="1" applyAlignment="1" applyProtection="1">
      <alignment horizontal="center" vertical="center" wrapText="1"/>
      <protection locked="0"/>
    </xf>
    <xf numFmtId="14" fontId="67" fillId="0" borderId="92" xfId="0" applyNumberFormat="1" applyFont="1" applyBorder="1" applyAlignment="1" applyProtection="1">
      <alignment horizontal="center" vertical="center"/>
      <protection locked="0"/>
    </xf>
    <xf numFmtId="0" fontId="67" fillId="0" borderId="93" xfId="0" applyFont="1" applyBorder="1" applyAlignment="1" applyProtection="1">
      <alignment horizontal="center" vertical="center"/>
      <protection locked="0"/>
    </xf>
    <xf numFmtId="0" fontId="33" fillId="0" borderId="120" xfId="0" applyFont="1" applyBorder="1" applyAlignment="1" applyProtection="1">
      <alignment horizontal="left" vertical="center" wrapText="1"/>
      <protection locked="0"/>
    </xf>
    <xf numFmtId="0" fontId="33" fillId="13" borderId="120" xfId="0" applyFont="1" applyFill="1" applyBorder="1" applyAlignment="1" applyProtection="1">
      <alignment horizontal="center" vertical="center" wrapText="1"/>
      <protection hidden="1"/>
    </xf>
    <xf numFmtId="0" fontId="33" fillId="0" borderId="121" xfId="0" applyFont="1" applyBorder="1" applyAlignment="1" applyProtection="1">
      <alignment horizontal="center" vertical="center" wrapText="1"/>
      <protection locked="0"/>
    </xf>
    <xf numFmtId="165" fontId="33" fillId="16" borderId="89" xfId="1" applyNumberFormat="1" applyFont="1" applyFill="1" applyBorder="1" applyAlignment="1" applyProtection="1">
      <alignment horizontal="center" vertical="center"/>
      <protection hidden="1"/>
    </xf>
    <xf numFmtId="165" fontId="33" fillId="16" borderId="92" xfId="1" applyNumberFormat="1" applyFont="1" applyFill="1" applyBorder="1" applyAlignment="1" applyProtection="1">
      <alignment horizontal="center" vertical="center"/>
      <protection hidden="1"/>
    </xf>
    <xf numFmtId="0" fontId="67" fillId="3" borderId="120" xfId="0" applyFont="1" applyFill="1" applyBorder="1" applyAlignment="1" applyProtection="1">
      <alignment horizontal="center" vertical="center" wrapText="1"/>
      <protection locked="0"/>
    </xf>
    <xf numFmtId="0" fontId="67" fillId="16" borderId="120" xfId="0" applyFont="1" applyFill="1" applyBorder="1" applyAlignment="1" applyProtection="1">
      <alignment horizontal="center" vertical="center" wrapText="1"/>
      <protection hidden="1"/>
    </xf>
    <xf numFmtId="0" fontId="56" fillId="0" borderId="120" xfId="0" applyFont="1" applyBorder="1" applyAlignment="1" applyProtection="1">
      <alignment horizontal="center" vertical="center" wrapText="1"/>
      <protection locked="0"/>
    </xf>
    <xf numFmtId="0" fontId="52" fillId="0" borderId="120" xfId="0" applyFont="1" applyBorder="1" applyAlignment="1" applyProtection="1">
      <alignment horizontal="center" vertical="center" wrapText="1"/>
      <protection hidden="1"/>
    </xf>
    <xf numFmtId="0" fontId="52" fillId="0" borderId="120" xfId="0" applyFont="1" applyBorder="1" applyAlignment="1" applyProtection="1">
      <alignment horizontal="center" vertical="center"/>
      <protection hidden="1"/>
    </xf>
    <xf numFmtId="0" fontId="33" fillId="16" borderId="120" xfId="0" applyFont="1" applyFill="1" applyBorder="1" applyAlignment="1" applyProtection="1">
      <alignment horizontal="center" vertical="center"/>
      <protection hidden="1"/>
    </xf>
    <xf numFmtId="9" fontId="33" fillId="16" borderId="120" xfId="0" applyNumberFormat="1" applyFont="1" applyFill="1" applyBorder="1" applyAlignment="1" applyProtection="1">
      <alignment horizontal="center" vertical="center"/>
      <protection hidden="1"/>
    </xf>
    <xf numFmtId="165" fontId="33" fillId="16" borderId="120" xfId="1" applyNumberFormat="1" applyFont="1" applyFill="1" applyBorder="1" applyAlignment="1" applyProtection="1">
      <alignment horizontal="center" vertical="center"/>
      <protection hidden="1"/>
    </xf>
    <xf numFmtId="0" fontId="33" fillId="16" borderId="82" xfId="0" applyFont="1" applyFill="1" applyBorder="1" applyAlignment="1" applyProtection="1">
      <alignment horizontal="center" vertical="center"/>
      <protection hidden="1"/>
    </xf>
    <xf numFmtId="0" fontId="33" fillId="0" borderId="82" xfId="0" applyFont="1" applyBorder="1" applyAlignment="1" applyProtection="1">
      <alignment horizontal="center" vertical="center" textRotation="90"/>
      <protection locked="0"/>
    </xf>
    <xf numFmtId="9" fontId="33" fillId="16" borderId="82" xfId="0" applyNumberFormat="1" applyFont="1" applyFill="1" applyBorder="1" applyAlignment="1" applyProtection="1">
      <alignment horizontal="center" vertical="center"/>
      <protection hidden="1"/>
    </xf>
    <xf numFmtId="0" fontId="52" fillId="0" borderId="82" xfId="0" applyFont="1" applyBorder="1" applyAlignment="1" applyProtection="1">
      <alignment horizontal="center" vertical="center" textRotation="90" wrapText="1"/>
      <protection hidden="1"/>
    </xf>
    <xf numFmtId="0" fontId="52" fillId="0" borderId="82" xfId="0" applyFont="1" applyBorder="1" applyAlignment="1" applyProtection="1">
      <alignment horizontal="center" vertical="center" textRotation="90"/>
      <protection hidden="1"/>
    </xf>
    <xf numFmtId="0" fontId="33" fillId="0" borderId="99" xfId="0" applyFont="1" applyBorder="1" applyAlignment="1" applyProtection="1">
      <alignment horizontal="center" vertical="center"/>
      <protection locked="0"/>
    </xf>
    <xf numFmtId="165" fontId="33" fillId="16" borderId="80" xfId="1" applyNumberFormat="1" applyFont="1" applyFill="1" applyBorder="1" applyAlignment="1" applyProtection="1">
      <alignment horizontal="center" vertical="center"/>
      <protection hidden="1"/>
    </xf>
    <xf numFmtId="9" fontId="33" fillId="0" borderId="120" xfId="0" applyNumberFormat="1" applyFont="1" applyBorder="1" applyAlignment="1" applyProtection="1">
      <alignment horizontal="center" vertical="center" wrapText="1"/>
      <protection locked="0"/>
    </xf>
    <xf numFmtId="165" fontId="80" fillId="16" borderId="89" xfId="1" applyNumberFormat="1" applyFont="1" applyFill="1" applyBorder="1" applyAlignment="1" applyProtection="1">
      <alignment horizontal="center" vertical="center"/>
      <protection hidden="1"/>
    </xf>
    <xf numFmtId="14" fontId="80" fillId="0" borderId="89" xfId="0" applyNumberFormat="1" applyFont="1" applyBorder="1" applyAlignment="1" applyProtection="1">
      <alignment horizontal="center" vertical="center"/>
      <protection locked="0"/>
    </xf>
    <xf numFmtId="0" fontId="80" fillId="0" borderId="89" xfId="0" applyFont="1" applyBorder="1" applyAlignment="1" applyProtection="1">
      <alignment horizontal="center" vertical="center"/>
      <protection locked="0"/>
    </xf>
    <xf numFmtId="0" fontId="80" fillId="16" borderId="92" xfId="0" applyFont="1" applyFill="1" applyBorder="1" applyAlignment="1" applyProtection="1">
      <alignment horizontal="center" vertical="center"/>
      <protection hidden="1"/>
    </xf>
    <xf numFmtId="0" fontId="80" fillId="0" borderId="92" xfId="0" applyFont="1" applyBorder="1" applyAlignment="1" applyProtection="1">
      <alignment horizontal="center" vertical="center" textRotation="90"/>
      <protection locked="0"/>
    </xf>
    <xf numFmtId="9" fontId="80" fillId="16" borderId="92" xfId="0" applyNumberFormat="1" applyFont="1" applyFill="1" applyBorder="1" applyAlignment="1" applyProtection="1">
      <alignment horizontal="center" vertical="center"/>
      <protection hidden="1"/>
    </xf>
    <xf numFmtId="165" fontId="80" fillId="16" borderId="92" xfId="1" applyNumberFormat="1" applyFont="1" applyFill="1" applyBorder="1" applyAlignment="1" applyProtection="1">
      <alignment horizontal="center" vertical="center"/>
      <protection hidden="1"/>
    </xf>
    <xf numFmtId="0" fontId="81" fillId="0" borderId="92" xfId="0" applyFont="1" applyBorder="1" applyAlignment="1" applyProtection="1">
      <alignment horizontal="center" vertical="center" textRotation="90" wrapText="1"/>
      <protection hidden="1"/>
    </xf>
    <xf numFmtId="0" fontId="81" fillId="0" borderId="92" xfId="0" applyFont="1" applyBorder="1" applyAlignment="1" applyProtection="1">
      <alignment horizontal="center" vertical="center" textRotation="90"/>
      <protection hidden="1"/>
    </xf>
    <xf numFmtId="10" fontId="80" fillId="0" borderId="92" xfId="0" applyNumberFormat="1" applyFont="1" applyBorder="1" applyAlignment="1" applyProtection="1">
      <alignment horizontal="center" vertical="center" wrapText="1"/>
      <protection locked="0"/>
    </xf>
    <xf numFmtId="10" fontId="80" fillId="0" borderId="92" xfId="0" applyNumberFormat="1" applyFont="1" applyBorder="1" applyAlignment="1" applyProtection="1">
      <alignment horizontal="center" vertical="center"/>
      <protection locked="0"/>
    </xf>
    <xf numFmtId="14" fontId="80" fillId="0" borderId="92" xfId="0" applyNumberFormat="1" applyFont="1" applyBorder="1" applyAlignment="1" applyProtection="1">
      <alignment horizontal="center" vertical="center"/>
      <protection locked="0"/>
    </xf>
    <xf numFmtId="0" fontId="80" fillId="0" borderId="92" xfId="0" applyFont="1" applyBorder="1" applyAlignment="1" applyProtection="1">
      <alignment horizontal="center" vertical="center" wrapText="1"/>
      <protection locked="0"/>
    </xf>
    <xf numFmtId="0" fontId="80" fillId="0" borderId="92" xfId="0" applyFont="1" applyBorder="1" applyAlignment="1" applyProtection="1">
      <alignment horizontal="center" vertical="center"/>
      <protection locked="0"/>
    </xf>
    <xf numFmtId="0" fontId="80" fillId="0" borderId="93" xfId="0" applyFont="1" applyBorder="1" applyAlignment="1" applyProtection="1">
      <alignment horizontal="center" vertical="center"/>
      <protection locked="0"/>
    </xf>
    <xf numFmtId="10" fontId="33" fillId="0" borderId="92" xfId="0" applyNumberFormat="1" applyFont="1" applyBorder="1" applyAlignment="1" applyProtection="1">
      <alignment horizontal="justify" vertical="center"/>
      <protection locked="0"/>
    </xf>
    <xf numFmtId="0" fontId="33" fillId="3" borderId="120" xfId="0" applyFont="1" applyFill="1" applyBorder="1" applyAlignment="1" applyProtection="1">
      <alignment horizontal="center" vertical="center" wrapText="1"/>
      <protection locked="0"/>
    </xf>
    <xf numFmtId="0" fontId="33" fillId="0" borderId="120" xfId="0" applyFont="1" applyBorder="1" applyAlignment="1" applyProtection="1">
      <alignment horizontal="center" vertical="top" wrapText="1"/>
      <protection locked="0"/>
    </xf>
    <xf numFmtId="0" fontId="33" fillId="3" borderId="120" xfId="0" applyFont="1" applyFill="1" applyBorder="1" applyAlignment="1" applyProtection="1">
      <alignment horizontal="left" vertical="top" wrapText="1"/>
      <protection locked="0"/>
    </xf>
    <xf numFmtId="0" fontId="56" fillId="0" borderId="120" xfId="0" applyFont="1" applyBorder="1" applyAlignment="1" applyProtection="1">
      <alignment horizontal="center" vertical="top" wrapText="1"/>
      <protection locked="0"/>
    </xf>
    <xf numFmtId="0" fontId="33" fillId="3" borderId="120" xfId="0" applyFont="1" applyFill="1" applyBorder="1" applyAlignment="1" applyProtection="1">
      <alignment horizontal="justify" vertical="center" wrapText="1"/>
      <protection locked="0"/>
    </xf>
    <xf numFmtId="0" fontId="33" fillId="0" borderId="120" xfId="0" applyFont="1" applyBorder="1" applyAlignment="1" applyProtection="1">
      <alignment horizontal="left" vertical="top" wrapText="1"/>
      <protection locked="0"/>
    </xf>
    <xf numFmtId="14" fontId="33" fillId="3" borderId="120" xfId="0" applyNumberFormat="1" applyFont="1" applyFill="1" applyBorder="1" applyAlignment="1" applyProtection="1">
      <alignment horizontal="center" vertical="center"/>
      <protection locked="0"/>
    </xf>
    <xf numFmtId="14" fontId="33" fillId="0" borderId="80" xfId="0" applyNumberFormat="1" applyFont="1" applyBorder="1" applyAlignment="1" applyProtection="1">
      <alignment horizontal="center" vertical="center" wrapText="1"/>
      <protection locked="0"/>
    </xf>
    <xf numFmtId="14" fontId="33" fillId="0" borderId="89" xfId="0" applyNumberFormat="1" applyFont="1" applyBorder="1" applyAlignment="1" applyProtection="1">
      <alignment horizontal="center" vertical="center" wrapText="1"/>
      <protection locked="0"/>
    </xf>
    <xf numFmtId="0" fontId="56" fillId="0" borderId="92" xfId="0" applyFont="1" applyBorder="1" applyAlignment="1" applyProtection="1">
      <alignment horizontal="justify" vertical="center"/>
      <protection locked="0"/>
    </xf>
    <xf numFmtId="165" fontId="33" fillId="16" borderId="82" xfId="1" applyNumberFormat="1" applyFont="1" applyFill="1" applyBorder="1" applyAlignment="1" applyProtection="1">
      <alignment horizontal="center" vertical="center"/>
      <protection hidden="1"/>
    </xf>
    <xf numFmtId="0" fontId="33" fillId="0" borderId="89"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0" borderId="89" xfId="0" applyFont="1" applyBorder="1" applyAlignment="1" applyProtection="1">
      <alignment horizontal="center" vertical="center" wrapText="1"/>
      <protection locked="0"/>
    </xf>
    <xf numFmtId="0" fontId="33" fillId="0" borderId="92" xfId="0" applyFont="1" applyBorder="1" applyAlignment="1" applyProtection="1">
      <alignment horizontal="center" vertical="center" wrapText="1"/>
      <protection locked="0"/>
    </xf>
    <xf numFmtId="0" fontId="56" fillId="0" borderId="89" xfId="0" applyFont="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locked="0"/>
    </xf>
    <xf numFmtId="0" fontId="33" fillId="0" borderId="89" xfId="0" applyFont="1" applyBorder="1" applyAlignment="1" applyProtection="1">
      <alignment horizontal="justify" vertical="center" wrapText="1"/>
      <protection locked="0"/>
    </xf>
    <xf numFmtId="0" fontId="33" fillId="0" borderId="92" xfId="0" applyFont="1" applyBorder="1" applyAlignment="1" applyProtection="1">
      <alignment horizontal="justify" vertical="center" wrapText="1"/>
      <protection locked="0"/>
    </xf>
    <xf numFmtId="0" fontId="56" fillId="0" borderId="89"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56" fillId="0" borderId="113" xfId="0" applyFont="1" applyBorder="1" applyAlignment="1" applyProtection="1">
      <alignment horizontal="center" vertical="center"/>
      <protection locked="0"/>
    </xf>
    <xf numFmtId="0" fontId="56" fillId="0" borderId="113" xfId="0" applyFont="1" applyBorder="1" applyAlignment="1" applyProtection="1">
      <alignment horizontal="justify" vertical="center" wrapText="1"/>
      <protection locked="0"/>
    </xf>
    <xf numFmtId="1" fontId="56" fillId="0" borderId="113" xfId="0" applyNumberFormat="1" applyFont="1" applyBorder="1" applyAlignment="1" applyProtection="1">
      <alignment horizontal="center" vertical="center" wrapText="1"/>
      <protection hidden="1"/>
    </xf>
    <xf numFmtId="1" fontId="42" fillId="3" borderId="113" xfId="0" applyNumberFormat="1" applyFont="1" applyFill="1" applyBorder="1" applyAlignment="1" applyProtection="1">
      <alignment horizontal="center" vertical="center" wrapText="1"/>
      <protection locked="0"/>
    </xf>
    <xf numFmtId="0" fontId="56" fillId="0" borderId="113" xfId="0" applyFont="1" applyBorder="1" applyAlignment="1" applyProtection="1">
      <alignment horizontal="center" vertical="center" wrapText="1"/>
      <protection locked="0"/>
    </xf>
    <xf numFmtId="14" fontId="56" fillId="0" borderId="113" xfId="0" applyNumberFormat="1" applyFont="1" applyBorder="1" applyAlignment="1" applyProtection="1">
      <alignment horizontal="center" vertical="center"/>
      <protection locked="0"/>
    </xf>
    <xf numFmtId="14" fontId="82" fillId="0" borderId="113" xfId="0" applyNumberFormat="1" applyFont="1" applyBorder="1" applyAlignment="1" applyProtection="1">
      <alignment horizontal="center" vertical="center"/>
      <protection locked="0"/>
    </xf>
    <xf numFmtId="0" fontId="82" fillId="0" borderId="113" xfId="0" applyFont="1" applyBorder="1" applyAlignment="1" applyProtection="1">
      <alignment horizontal="center" vertical="center" wrapText="1"/>
      <protection locked="0"/>
    </xf>
    <xf numFmtId="0" fontId="82" fillId="0" borderId="113" xfId="0" applyFont="1" applyBorder="1" applyAlignment="1" applyProtection="1">
      <alignment horizontal="center" vertical="center"/>
      <protection locked="0"/>
    </xf>
    <xf numFmtId="0" fontId="82" fillId="0" borderId="114" xfId="0" applyFont="1" applyBorder="1" applyAlignment="1" applyProtection="1">
      <alignment horizontal="center" vertical="center" wrapText="1"/>
      <protection locked="0"/>
    </xf>
    <xf numFmtId="0" fontId="13" fillId="0" borderId="0" xfId="0" applyFont="1" applyProtection="1">
      <protection locked="0"/>
    </xf>
    <xf numFmtId="0" fontId="56" fillId="0" borderId="80" xfId="0" applyFont="1" applyBorder="1" applyAlignment="1" applyProtection="1">
      <alignment horizontal="center" vertical="center"/>
      <protection locked="0"/>
    </xf>
    <xf numFmtId="0" fontId="13" fillId="0" borderId="80" xfId="0" applyFont="1" applyBorder="1" applyProtection="1">
      <protection locked="0"/>
    </xf>
    <xf numFmtId="1" fontId="56" fillId="0" borderId="80" xfId="0" applyNumberFormat="1" applyFont="1" applyBorder="1" applyAlignment="1" applyProtection="1">
      <alignment horizontal="center" vertical="center" wrapText="1"/>
      <protection hidden="1"/>
    </xf>
    <xf numFmtId="1" fontId="42" fillId="3" borderId="80" xfId="0" applyNumberFormat="1" applyFont="1" applyFill="1" applyBorder="1" applyAlignment="1" applyProtection="1">
      <alignment horizontal="center" vertical="center" wrapText="1"/>
      <protection locked="0"/>
    </xf>
    <xf numFmtId="14" fontId="56" fillId="0" borderId="80" xfId="0" applyNumberFormat="1" applyFont="1" applyBorder="1" applyAlignment="1" applyProtection="1">
      <alignment horizontal="center" vertical="center"/>
      <protection locked="0"/>
    </xf>
    <xf numFmtId="14" fontId="82" fillId="0" borderId="80" xfId="0" applyNumberFormat="1" applyFont="1" applyBorder="1" applyAlignment="1" applyProtection="1">
      <alignment horizontal="center" vertical="center"/>
      <protection locked="0"/>
    </xf>
    <xf numFmtId="0" fontId="82" fillId="0" borderId="80" xfId="0" applyFont="1" applyBorder="1" applyAlignment="1" applyProtection="1">
      <alignment horizontal="center" vertical="center" wrapText="1"/>
      <protection locked="0"/>
    </xf>
    <xf numFmtId="0" fontId="82" fillId="0" borderId="80" xfId="0" applyFont="1" applyBorder="1" applyAlignment="1" applyProtection="1">
      <alignment horizontal="center" vertical="center"/>
      <protection locked="0"/>
    </xf>
    <xf numFmtId="0" fontId="82" fillId="0" borderId="116" xfId="0" applyFont="1" applyBorder="1" applyAlignment="1" applyProtection="1">
      <alignment horizontal="center" vertical="center" wrapText="1"/>
      <protection locked="0"/>
    </xf>
    <xf numFmtId="0" fontId="13" fillId="0" borderId="82" xfId="0" applyFont="1" applyBorder="1" applyProtection="1">
      <protection locked="0"/>
    </xf>
    <xf numFmtId="1" fontId="56" fillId="0" borderId="82" xfId="0" applyNumberFormat="1" applyFont="1" applyBorder="1" applyAlignment="1" applyProtection="1">
      <alignment horizontal="center" vertical="center" wrapText="1"/>
      <protection hidden="1"/>
    </xf>
    <xf numFmtId="1" fontId="42" fillId="3" borderId="82" xfId="0" applyNumberFormat="1" applyFont="1" applyFill="1" applyBorder="1" applyAlignment="1" applyProtection="1">
      <alignment horizontal="center" vertical="center" wrapText="1"/>
      <protection locked="0"/>
    </xf>
    <xf numFmtId="0" fontId="56" fillId="0" borderId="82" xfId="0" applyFont="1" applyBorder="1" applyAlignment="1" applyProtection="1">
      <alignment horizontal="justify" vertical="center" wrapText="1"/>
      <protection locked="0"/>
    </xf>
    <xf numFmtId="14" fontId="56" fillId="0" borderId="82" xfId="0" applyNumberFormat="1" applyFont="1" applyBorder="1" applyAlignment="1" applyProtection="1">
      <alignment horizontal="center" vertical="center"/>
      <protection locked="0"/>
    </xf>
    <xf numFmtId="0" fontId="56" fillId="0" borderId="82" xfId="0" applyFont="1" applyBorder="1" applyAlignment="1" applyProtection="1">
      <alignment horizontal="center" vertical="center" wrapText="1"/>
      <protection locked="0"/>
    </xf>
    <xf numFmtId="0" fontId="56" fillId="0" borderId="82" xfId="0" applyFont="1" applyBorder="1" applyAlignment="1" applyProtection="1">
      <alignment horizontal="center" vertical="center"/>
      <protection locked="0"/>
    </xf>
    <xf numFmtId="0" fontId="56" fillId="0" borderId="118" xfId="0" applyFont="1" applyBorder="1" applyAlignment="1" applyProtection="1">
      <alignment horizontal="center" vertical="center" wrapText="1"/>
      <protection locked="0"/>
    </xf>
    <xf numFmtId="9" fontId="42" fillId="16" borderId="120" xfId="0" applyNumberFormat="1" applyFont="1" applyFill="1" applyBorder="1" applyAlignment="1" applyProtection="1">
      <alignment horizontal="center" vertical="center" wrapText="1"/>
      <protection hidden="1"/>
    </xf>
    <xf numFmtId="9" fontId="42" fillId="0" borderId="120" xfId="1" applyFont="1" applyBorder="1" applyAlignment="1" applyProtection="1">
      <alignment horizontal="center" vertical="center"/>
      <protection hidden="1"/>
    </xf>
    <xf numFmtId="0" fontId="56" fillId="0" borderId="120" xfId="0" applyFont="1" applyBorder="1" applyAlignment="1" applyProtection="1">
      <alignment horizontal="center" vertical="center"/>
      <protection locked="0"/>
    </xf>
    <xf numFmtId="1" fontId="56" fillId="0" borderId="120" xfId="0" applyNumberFormat="1" applyFont="1" applyBorder="1" applyAlignment="1" applyProtection="1">
      <alignment horizontal="center" vertical="center" wrapText="1"/>
      <protection hidden="1"/>
    </xf>
    <xf numFmtId="1" fontId="42" fillId="3" borderId="120" xfId="0" applyNumberFormat="1" applyFont="1" applyFill="1" applyBorder="1" applyAlignment="1" applyProtection="1">
      <alignment horizontal="center" vertical="center" wrapText="1"/>
      <protection locked="0"/>
    </xf>
    <xf numFmtId="1" fontId="56" fillId="0" borderId="120" xfId="0" applyNumberFormat="1" applyFont="1" applyBorder="1" applyAlignment="1" applyProtection="1">
      <alignment horizontal="center" vertical="center" textRotation="90" wrapText="1"/>
      <protection hidden="1"/>
    </xf>
    <xf numFmtId="165" fontId="56" fillId="28" borderId="120" xfId="1" applyNumberFormat="1" applyFont="1" applyFill="1" applyBorder="1" applyAlignment="1" applyProtection="1">
      <alignment horizontal="center" vertical="center"/>
      <protection hidden="1"/>
    </xf>
    <xf numFmtId="0" fontId="42" fillId="0" borderId="120" xfId="0" applyFont="1" applyBorder="1" applyAlignment="1" applyProtection="1">
      <alignment horizontal="center" vertical="center" textRotation="90" wrapText="1"/>
      <protection hidden="1"/>
    </xf>
    <xf numFmtId="9" fontId="56" fillId="28" borderId="120" xfId="0" applyNumberFormat="1" applyFont="1" applyFill="1" applyBorder="1" applyAlignment="1" applyProtection="1">
      <alignment horizontal="center" vertical="center"/>
      <protection hidden="1"/>
    </xf>
    <xf numFmtId="41" fontId="42" fillId="0" borderId="120" xfId="0" applyNumberFormat="1" applyFont="1" applyBorder="1" applyAlignment="1" applyProtection="1">
      <alignment horizontal="center" vertical="center" textRotation="90" wrapText="1"/>
      <protection hidden="1"/>
    </xf>
    <xf numFmtId="0" fontId="42" fillId="0" borderId="120" xfId="0" applyFont="1" applyBorder="1" applyAlignment="1" applyProtection="1">
      <alignment horizontal="center" vertical="center" textRotation="90"/>
      <protection hidden="1"/>
    </xf>
    <xf numFmtId="0" fontId="56" fillId="0" borderId="120" xfId="0" applyFont="1" applyBorder="1" applyAlignment="1" applyProtection="1">
      <alignment horizontal="center" vertical="center" textRotation="90"/>
      <protection locked="0"/>
    </xf>
    <xf numFmtId="14" fontId="56" fillId="0" borderId="120" xfId="0" applyNumberFormat="1" applyFont="1" applyBorder="1" applyAlignment="1" applyProtection="1">
      <alignment horizontal="center" vertical="center"/>
      <protection locked="0"/>
    </xf>
    <xf numFmtId="0" fontId="56" fillId="0" borderId="121" xfId="0" applyFont="1" applyBorder="1" applyAlignment="1" applyProtection="1">
      <alignment horizontal="center" vertical="center"/>
      <protection locked="0"/>
    </xf>
    <xf numFmtId="0" fontId="56" fillId="0" borderId="0" xfId="0" applyFont="1" applyAlignment="1" applyProtection="1">
      <alignment vertical="center"/>
      <protection locked="0"/>
    </xf>
    <xf numFmtId="0" fontId="56" fillId="0" borderId="89" xfId="0" applyFont="1" applyBorder="1" applyAlignment="1" applyProtection="1">
      <alignment horizontal="center" vertical="center"/>
      <protection locked="0"/>
    </xf>
    <xf numFmtId="1" fontId="56" fillId="0" borderId="89" xfId="0" applyNumberFormat="1" applyFont="1" applyBorder="1" applyAlignment="1" applyProtection="1">
      <alignment horizontal="center" vertical="center" wrapText="1"/>
      <protection hidden="1"/>
    </xf>
    <xf numFmtId="1" fontId="42" fillId="3" borderId="89" xfId="0" applyNumberFormat="1" applyFont="1" applyFill="1" applyBorder="1" applyAlignment="1" applyProtection="1">
      <alignment horizontal="center" vertical="center" wrapText="1"/>
      <protection locked="0"/>
    </xf>
    <xf numFmtId="14" fontId="56" fillId="0" borderId="89" xfId="0" applyNumberFormat="1" applyFont="1" applyBorder="1" applyAlignment="1" applyProtection="1">
      <alignment horizontal="center" vertical="center"/>
      <protection locked="0"/>
    </xf>
    <xf numFmtId="0" fontId="56" fillId="0" borderId="90" xfId="0" applyFont="1" applyBorder="1" applyAlignment="1" applyProtection="1">
      <alignment horizontal="center" vertical="center"/>
      <protection locked="0"/>
    </xf>
    <xf numFmtId="0" fontId="56" fillId="0" borderId="91" xfId="0" applyFont="1" applyBorder="1" applyAlignment="1" applyProtection="1">
      <alignment horizontal="center" vertical="center"/>
      <protection locked="0"/>
    </xf>
    <xf numFmtId="0" fontId="56" fillId="0" borderId="92" xfId="0" applyFont="1" applyBorder="1" applyAlignment="1" applyProtection="1">
      <alignment horizontal="center" vertical="center"/>
      <protection locked="0"/>
    </xf>
    <xf numFmtId="1" fontId="56" fillId="0" borderId="92" xfId="0" applyNumberFormat="1" applyFont="1" applyBorder="1" applyAlignment="1" applyProtection="1">
      <alignment horizontal="center" vertical="center" wrapText="1"/>
      <protection hidden="1"/>
    </xf>
    <xf numFmtId="1" fontId="42" fillId="3" borderId="92" xfId="0" applyNumberFormat="1" applyFont="1" applyFill="1" applyBorder="1" applyAlignment="1" applyProtection="1">
      <alignment horizontal="center" vertical="center" wrapText="1"/>
      <protection locked="0"/>
    </xf>
    <xf numFmtId="14" fontId="56" fillId="0" borderId="92" xfId="0" applyNumberFormat="1" applyFont="1" applyBorder="1" applyAlignment="1" applyProtection="1">
      <alignment horizontal="center" vertical="center"/>
      <protection locked="0"/>
    </xf>
    <xf numFmtId="0" fontId="56" fillId="0" borderId="93" xfId="0" applyFont="1" applyBorder="1" applyAlignment="1" applyProtection="1">
      <alignment horizontal="center" vertical="center"/>
      <protection locked="0"/>
    </xf>
    <xf numFmtId="0" fontId="56" fillId="0" borderId="80" xfId="0" applyFont="1" applyBorder="1" applyAlignment="1" applyProtection="1">
      <alignment horizontal="left" vertical="center" wrapText="1"/>
      <protection locked="0"/>
    </xf>
    <xf numFmtId="0" fontId="56" fillId="0" borderId="80" xfId="0" applyFont="1" applyBorder="1" applyAlignment="1" applyProtection="1">
      <alignment horizontal="justify" vertical="center"/>
      <protection locked="0"/>
    </xf>
    <xf numFmtId="0" fontId="56" fillId="0" borderId="92" xfId="0" applyFont="1" applyBorder="1" applyAlignment="1" applyProtection="1">
      <alignment horizontal="left" vertical="center" wrapText="1"/>
      <protection locked="0"/>
    </xf>
    <xf numFmtId="0" fontId="42" fillId="16" borderId="120" xfId="0" applyFont="1" applyFill="1" applyBorder="1" applyAlignment="1" applyProtection="1">
      <alignment horizontal="center" vertical="center" wrapText="1"/>
      <protection hidden="1"/>
    </xf>
    <xf numFmtId="0" fontId="70" fillId="3" borderId="40" xfId="0" applyFont="1" applyFill="1" applyBorder="1" applyAlignment="1" applyProtection="1">
      <alignment horizontal="center" vertical="center" wrapText="1"/>
      <protection locked="0"/>
    </xf>
    <xf numFmtId="0" fontId="71" fillId="3" borderId="41" xfId="0" applyFont="1" applyFill="1" applyBorder="1" applyAlignment="1" applyProtection="1">
      <alignment horizontal="center" vertical="center" wrapText="1"/>
      <protection locked="0"/>
    </xf>
    <xf numFmtId="0" fontId="71" fillId="3" borderId="42" xfId="0"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wrapText="1"/>
      <protection locked="0"/>
    </xf>
    <xf numFmtId="0" fontId="71" fillId="3" borderId="45" xfId="0" applyFont="1" applyFill="1" applyBorder="1" applyAlignment="1" applyProtection="1">
      <alignment horizontal="center" vertical="center" wrapText="1"/>
      <protection locked="0"/>
    </xf>
    <xf numFmtId="0" fontId="71" fillId="3" borderId="46" xfId="0" applyFont="1" applyFill="1" applyBorder="1" applyAlignment="1" applyProtection="1">
      <alignment horizontal="center" vertical="center" wrapText="1"/>
      <protection locked="0"/>
    </xf>
    <xf numFmtId="0" fontId="3" fillId="0" borderId="85" xfId="0" applyFont="1" applyBorder="1" applyAlignment="1" applyProtection="1">
      <alignment horizontal="left" vertical="center" wrapText="1"/>
      <protection locked="0"/>
    </xf>
    <xf numFmtId="0" fontId="3" fillId="0" borderId="86" xfId="0" applyFont="1" applyBorder="1" applyAlignment="1" applyProtection="1">
      <alignment horizontal="left" vertical="center" wrapText="1"/>
      <protection locked="0"/>
    </xf>
    <xf numFmtId="0" fontId="3" fillId="0" borderId="87" xfId="0" applyFont="1" applyBorder="1" applyAlignment="1" applyProtection="1">
      <alignment horizontal="left" vertical="center" wrapText="1"/>
      <protection locked="0"/>
    </xf>
    <xf numFmtId="0" fontId="52" fillId="16" borderId="96" xfId="0" applyFont="1" applyFill="1" applyBorder="1" applyAlignment="1" applyProtection="1">
      <alignment horizontal="center" vertical="center"/>
      <protection locked="0"/>
    </xf>
    <xf numFmtId="0" fontId="52" fillId="16" borderId="89" xfId="0" applyFont="1" applyFill="1" applyBorder="1" applyAlignment="1" applyProtection="1">
      <alignment horizontal="center" vertical="center"/>
      <protection locked="0"/>
    </xf>
    <xf numFmtId="0" fontId="52" fillId="16" borderId="90" xfId="0" applyFont="1" applyFill="1" applyBorder="1" applyAlignment="1" applyProtection="1">
      <alignment horizontal="center" vertical="center"/>
      <protection locked="0"/>
    </xf>
    <xf numFmtId="0" fontId="52" fillId="16" borderId="50"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locked="0"/>
    </xf>
    <xf numFmtId="0" fontId="52" fillId="16" borderId="92"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hidden="1"/>
    </xf>
    <xf numFmtId="0" fontId="52" fillId="16" borderId="92" xfId="0" applyFont="1" applyFill="1" applyBorder="1" applyAlignment="1" applyProtection="1">
      <alignment horizontal="center" vertical="center"/>
      <protection hidden="1"/>
    </xf>
    <xf numFmtId="0" fontId="52" fillId="16" borderId="81" xfId="0" applyFont="1" applyFill="1" applyBorder="1" applyAlignment="1" applyProtection="1">
      <alignment horizontal="center" vertical="center"/>
      <protection locked="0"/>
    </xf>
    <xf numFmtId="0" fontId="52" fillId="3" borderId="46" xfId="0" applyFont="1" applyFill="1" applyBorder="1" applyAlignment="1" applyProtection="1">
      <alignment horizontal="left" vertical="center"/>
      <protection locked="0"/>
    </xf>
    <xf numFmtId="0" fontId="33" fillId="3" borderId="46" xfId="0" applyFont="1" applyFill="1" applyBorder="1" applyAlignment="1" applyProtection="1">
      <alignment horizontal="left" vertical="center" wrapText="1"/>
      <protection locked="0"/>
    </xf>
    <xf numFmtId="0" fontId="52" fillId="16" borderId="60" xfId="0" applyFont="1" applyFill="1" applyBorder="1" applyAlignment="1" applyProtection="1">
      <alignment horizontal="center" vertical="center"/>
      <protection locked="0"/>
    </xf>
    <xf numFmtId="0" fontId="52" fillId="16" borderId="91" xfId="0" applyFont="1" applyFill="1" applyBorder="1" applyAlignment="1" applyProtection="1">
      <alignment horizontal="center" vertical="center" wrapText="1"/>
      <protection hidden="1"/>
    </xf>
    <xf numFmtId="0" fontId="52" fillId="16" borderId="93" xfId="0" applyFont="1" applyFill="1" applyBorder="1" applyAlignment="1" applyProtection="1">
      <alignment horizontal="center" vertical="center" wrapText="1"/>
      <protection hidden="1"/>
    </xf>
    <xf numFmtId="0" fontId="52" fillId="16" borderId="80" xfId="0" applyFont="1" applyFill="1" applyBorder="1" applyAlignment="1" applyProtection="1">
      <alignment horizontal="center" vertical="center" wrapText="1"/>
      <protection locked="0"/>
    </xf>
    <xf numFmtId="0" fontId="52" fillId="16" borderId="9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wrapText="1"/>
      <protection hidden="1"/>
    </xf>
    <xf numFmtId="0" fontId="52" fillId="16" borderId="92" xfId="0" applyFont="1" applyFill="1" applyBorder="1" applyAlignment="1" applyProtection="1">
      <alignment horizontal="center" vertical="center" wrapText="1"/>
      <protection hidden="1"/>
    </xf>
    <xf numFmtId="0" fontId="52" fillId="16" borderId="5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wrapText="1"/>
      <protection locked="0"/>
    </xf>
    <xf numFmtId="0" fontId="52" fillId="16" borderId="5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textRotation="90" wrapText="1"/>
      <protection hidden="1"/>
    </xf>
    <xf numFmtId="0" fontId="52" fillId="16" borderId="92" xfId="0" applyFont="1" applyFill="1" applyBorder="1" applyAlignment="1" applyProtection="1">
      <alignment horizontal="center" vertical="center" textRotation="90" wrapText="1"/>
      <protection hidden="1"/>
    </xf>
    <xf numFmtId="0" fontId="52" fillId="16" borderId="84" xfId="0" applyFont="1" applyFill="1" applyBorder="1" applyAlignment="1" applyProtection="1">
      <alignment horizontal="center" vertical="center"/>
      <protection locked="0"/>
    </xf>
    <xf numFmtId="0" fontId="52" fillId="16" borderId="83" xfId="0" applyFont="1" applyFill="1" applyBorder="1" applyAlignment="1" applyProtection="1">
      <alignment horizontal="center" vertical="center"/>
      <protection locked="0"/>
    </xf>
    <xf numFmtId="0" fontId="52" fillId="0" borderId="89" xfId="0" applyFont="1" applyBorder="1" applyAlignment="1" applyProtection="1">
      <alignment horizontal="center" vertical="center"/>
      <protection hidden="1"/>
    </xf>
    <xf numFmtId="0" fontId="52" fillId="0" borderId="80" xfId="0" applyFont="1" applyBorder="1" applyAlignment="1" applyProtection="1">
      <alignment horizontal="center" vertical="center"/>
      <protection hidden="1"/>
    </xf>
    <xf numFmtId="0" fontId="52" fillId="0" borderId="82" xfId="0" applyFont="1" applyBorder="1" applyAlignment="1" applyProtection="1">
      <alignment horizontal="center" vertical="center"/>
      <protection hidden="1"/>
    </xf>
    <xf numFmtId="9" fontId="20" fillId="0" borderId="89" xfId="0" applyNumberFormat="1" applyFont="1" applyBorder="1" applyAlignment="1" applyProtection="1">
      <alignment horizontal="center" vertical="center" wrapText="1"/>
      <protection locked="0"/>
    </xf>
    <xf numFmtId="9" fontId="20" fillId="0" borderId="80" xfId="0" applyNumberFormat="1" applyFont="1" applyBorder="1" applyAlignment="1" applyProtection="1">
      <alignment horizontal="center" vertical="center" wrapText="1"/>
      <protection locked="0"/>
    </xf>
    <xf numFmtId="9" fontId="20" fillId="0" borderId="82" xfId="0" applyNumberFormat="1" applyFont="1" applyBorder="1" applyAlignment="1" applyProtection="1">
      <alignment horizontal="center" vertical="center" wrapText="1"/>
      <protection locked="0"/>
    </xf>
    <xf numFmtId="9" fontId="33" fillId="16" borderId="89" xfId="0" applyNumberFormat="1" applyFont="1" applyFill="1" applyBorder="1" applyAlignment="1" applyProtection="1">
      <alignment horizontal="center" vertical="center" wrapText="1"/>
      <protection hidden="1"/>
    </xf>
    <xf numFmtId="9" fontId="33" fillId="16" borderId="80" xfId="0" applyNumberFormat="1" applyFont="1" applyFill="1" applyBorder="1" applyAlignment="1" applyProtection="1">
      <alignment horizontal="center" vertical="center" wrapText="1"/>
      <protection hidden="1"/>
    </xf>
    <xf numFmtId="9" fontId="33" fillId="16" borderId="82" xfId="0" applyNumberFormat="1" applyFont="1" applyFill="1" applyBorder="1" applyAlignment="1" applyProtection="1">
      <alignment horizontal="center" vertical="center" wrapText="1"/>
      <protection hidden="1"/>
    </xf>
    <xf numFmtId="0" fontId="52" fillId="0" borderId="89" xfId="0" applyFont="1" applyBorder="1" applyAlignment="1" applyProtection="1">
      <alignment horizontal="center" vertical="center" wrapText="1"/>
      <protection hidden="1"/>
    </xf>
    <xf numFmtId="0" fontId="52" fillId="0" borderId="80" xfId="0" applyFont="1" applyBorder="1" applyAlignment="1" applyProtection="1">
      <alignment horizontal="center" vertical="center" wrapText="1"/>
      <protection hidden="1"/>
    </xf>
    <xf numFmtId="0" fontId="52" fillId="0" borderId="82" xfId="0" applyFont="1" applyBorder="1" applyAlignment="1" applyProtection="1">
      <alignment horizontal="center" vertical="center" wrapText="1"/>
      <protection hidden="1"/>
    </xf>
    <xf numFmtId="0" fontId="52" fillId="0" borderId="92" xfId="0" applyFont="1" applyBorder="1" applyAlignment="1" applyProtection="1">
      <alignment horizontal="center" vertical="center" wrapText="1"/>
      <protection hidden="1"/>
    </xf>
    <xf numFmtId="9" fontId="33" fillId="16" borderId="92" xfId="0" applyNumberFormat="1" applyFont="1" applyFill="1" applyBorder="1" applyAlignment="1" applyProtection="1">
      <alignment horizontal="center" vertical="center" wrapText="1"/>
      <protection hidden="1"/>
    </xf>
    <xf numFmtId="0" fontId="52" fillId="0" borderId="92" xfId="0" applyFont="1" applyBorder="1" applyAlignment="1" applyProtection="1">
      <alignment horizontal="center" vertical="center"/>
      <protection hidden="1"/>
    </xf>
    <xf numFmtId="0" fontId="67" fillId="3" borderId="89" xfId="0" applyFont="1" applyFill="1" applyBorder="1" applyAlignment="1" applyProtection="1">
      <alignment horizontal="center" vertical="center" wrapText="1"/>
      <protection locked="0"/>
    </xf>
    <xf numFmtId="0" fontId="67" fillId="3" borderId="80" xfId="0" applyFont="1" applyFill="1" applyBorder="1" applyAlignment="1" applyProtection="1">
      <alignment horizontal="center" vertical="center" wrapText="1"/>
      <protection locked="0"/>
    </xf>
    <xf numFmtId="0" fontId="67" fillId="3" borderId="92" xfId="0" applyFont="1" applyFill="1" applyBorder="1" applyAlignment="1" applyProtection="1">
      <alignment horizontal="center" vertical="center" wrapText="1"/>
      <protection locked="0"/>
    </xf>
    <xf numFmtId="0" fontId="52" fillId="16" borderId="89" xfId="0" applyFont="1" applyFill="1" applyBorder="1" applyAlignment="1" applyProtection="1">
      <alignment horizontal="center" vertical="center" wrapText="1"/>
      <protection hidden="1"/>
    </xf>
    <xf numFmtId="9" fontId="20" fillId="0" borderId="92" xfId="0" applyNumberFormat="1" applyFont="1" applyBorder="1" applyAlignment="1" applyProtection="1">
      <alignment horizontal="center" vertical="center" wrapText="1"/>
      <protection locked="0"/>
    </xf>
    <xf numFmtId="0" fontId="67" fillId="16" borderId="89" xfId="0" applyFont="1" applyFill="1" applyBorder="1" applyAlignment="1" applyProtection="1">
      <alignment horizontal="center" vertical="center" wrapText="1"/>
      <protection hidden="1"/>
    </xf>
    <xf numFmtId="0" fontId="67" fillId="16" borderId="80" xfId="0" applyFont="1" applyFill="1" applyBorder="1" applyAlignment="1" applyProtection="1">
      <alignment horizontal="center" vertical="center" wrapText="1"/>
      <protection hidden="1"/>
    </xf>
    <xf numFmtId="0" fontId="67" fillId="16" borderId="92" xfId="0" applyFont="1" applyFill="1" applyBorder="1" applyAlignment="1" applyProtection="1">
      <alignment horizontal="center" vertical="center" wrapText="1"/>
      <protection hidden="1"/>
    </xf>
    <xf numFmtId="0" fontId="67" fillId="0" borderId="89" xfId="0" applyFont="1" applyBorder="1" applyAlignment="1" applyProtection="1">
      <alignment horizontal="center" vertical="center" wrapText="1"/>
      <protection locked="0"/>
    </xf>
    <xf numFmtId="0" fontId="67" fillId="0" borderId="80" xfId="0"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0" fontId="67" fillId="16" borderId="82" xfId="0" applyFont="1" applyFill="1" applyBorder="1" applyAlignment="1" applyProtection="1">
      <alignment horizontal="center" vertical="center" wrapText="1"/>
      <protection hidden="1"/>
    </xf>
    <xf numFmtId="0" fontId="33" fillId="0" borderId="89" xfId="0" applyFont="1" applyBorder="1" applyAlignment="1" applyProtection="1">
      <alignment horizontal="center" vertical="center" wrapText="1"/>
      <protection locked="0"/>
    </xf>
    <xf numFmtId="0" fontId="33" fillId="0" borderId="80" xfId="0" applyFont="1" applyBorder="1" applyAlignment="1" applyProtection="1">
      <alignment horizontal="center" vertical="center" wrapText="1"/>
      <protection locked="0"/>
    </xf>
    <xf numFmtId="0" fontId="33" fillId="0" borderId="92" xfId="0" applyFont="1" applyBorder="1" applyAlignment="1" applyProtection="1">
      <alignment horizontal="center" vertical="center" wrapText="1"/>
      <protection locked="0"/>
    </xf>
    <xf numFmtId="0" fontId="33" fillId="0" borderId="82" xfId="0" applyFont="1" applyBorder="1" applyAlignment="1" applyProtection="1">
      <alignment horizontal="center" vertical="center" wrapText="1"/>
      <protection locked="0"/>
    </xf>
    <xf numFmtId="0" fontId="33" fillId="0" borderId="89" xfId="0" applyFont="1" applyBorder="1" applyAlignment="1" applyProtection="1">
      <alignment horizontal="left" vertical="center" wrapText="1"/>
      <protection locked="0"/>
    </xf>
    <xf numFmtId="0" fontId="33" fillId="0" borderId="80" xfId="0" applyFont="1" applyBorder="1" applyAlignment="1" applyProtection="1">
      <alignment horizontal="left" vertical="center" wrapText="1"/>
      <protection locked="0"/>
    </xf>
    <xf numFmtId="0" fontId="33" fillId="0" borderId="92" xfId="0" applyFont="1" applyBorder="1" applyAlignment="1" applyProtection="1">
      <alignment horizontal="left" vertical="center" wrapText="1"/>
      <protection locked="0"/>
    </xf>
    <xf numFmtId="0" fontId="56" fillId="0" borderId="89" xfId="0" applyFont="1" applyBorder="1" applyAlignment="1" applyProtection="1">
      <alignment horizontal="center" vertical="center" wrapText="1"/>
      <protection locked="0"/>
    </xf>
    <xf numFmtId="0" fontId="56" fillId="0" borderId="80" xfId="0" applyFont="1" applyBorder="1" applyAlignment="1" applyProtection="1">
      <alignment horizontal="center" vertical="center" wrapText="1"/>
      <protection locked="0"/>
    </xf>
    <xf numFmtId="0" fontId="56" fillId="0" borderId="92" xfId="0" applyFont="1" applyBorder="1" applyAlignment="1" applyProtection="1">
      <alignment horizontal="center" vertical="center" wrapText="1"/>
      <protection locked="0"/>
    </xf>
    <xf numFmtId="0" fontId="33" fillId="0" borderId="89"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0" borderId="92" xfId="0" applyFont="1" applyBorder="1" applyAlignment="1" applyProtection="1">
      <alignment horizontal="center" vertical="center"/>
      <protection locked="0"/>
    </xf>
    <xf numFmtId="0" fontId="33" fillId="16" borderId="50" xfId="0" applyFont="1" applyFill="1" applyBorder="1" applyAlignment="1" applyProtection="1">
      <alignment horizontal="center" vertical="center"/>
      <protection hidden="1"/>
    </xf>
    <xf numFmtId="0" fontId="33" fillId="16" borderId="51" xfId="0" applyFont="1" applyFill="1" applyBorder="1" applyAlignment="1" applyProtection="1">
      <alignment horizontal="center" vertical="center"/>
      <protection hidden="1"/>
    </xf>
    <xf numFmtId="0" fontId="33" fillId="16" borderId="98" xfId="0" applyFont="1" applyFill="1" applyBorder="1" applyAlignment="1" applyProtection="1">
      <alignment horizontal="center" vertical="center"/>
      <protection hidden="1"/>
    </xf>
    <xf numFmtId="0" fontId="67" fillId="0" borderId="82" xfId="0" applyFont="1" applyBorder="1" applyAlignment="1" applyProtection="1">
      <alignment horizontal="center" vertical="center" wrapText="1"/>
      <protection locked="0"/>
    </xf>
    <xf numFmtId="0" fontId="33" fillId="0" borderId="82" xfId="0" applyFont="1" applyBorder="1" applyAlignment="1" applyProtection="1">
      <alignment horizontal="center" vertical="center"/>
      <protection locked="0"/>
    </xf>
    <xf numFmtId="0" fontId="52" fillId="16" borderId="82" xfId="0" applyFont="1" applyFill="1" applyBorder="1" applyAlignment="1" applyProtection="1">
      <alignment horizontal="center" vertical="center" wrapText="1"/>
      <protection hidden="1"/>
    </xf>
    <xf numFmtId="0" fontId="67" fillId="3" borderId="82"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protection hidden="1"/>
    </xf>
    <xf numFmtId="0" fontId="52" fillId="16" borderId="52" xfId="0" applyFont="1" applyFill="1" applyBorder="1" applyAlignment="1" applyProtection="1">
      <alignment horizontal="center" vertical="center"/>
      <protection hidden="1"/>
    </xf>
    <xf numFmtId="0" fontId="52" fillId="16" borderId="91" xfId="0" applyFont="1" applyFill="1" applyBorder="1" applyAlignment="1" applyProtection="1">
      <alignment horizontal="center" vertical="center" wrapText="1"/>
      <protection locked="0"/>
    </xf>
    <xf numFmtId="0" fontId="52" fillId="16" borderId="93" xfId="0" applyFont="1" applyFill="1" applyBorder="1" applyAlignment="1" applyProtection="1">
      <alignment horizontal="center" vertical="center" wrapText="1"/>
      <protection locked="0"/>
    </xf>
    <xf numFmtId="0" fontId="33" fillId="16" borderId="52" xfId="0" applyFont="1" applyFill="1" applyBorder="1" applyAlignment="1" applyProtection="1">
      <alignment horizontal="center" vertical="center"/>
      <protection hidden="1"/>
    </xf>
    <xf numFmtId="0" fontId="52" fillId="3" borderId="81" xfId="0" applyFont="1" applyFill="1" applyBorder="1" applyAlignment="1" applyProtection="1">
      <alignment horizontal="center" vertical="center"/>
      <protection locked="0"/>
    </xf>
    <xf numFmtId="0" fontId="52" fillId="16" borderId="50" xfId="0" applyFont="1" applyFill="1" applyBorder="1" applyAlignment="1" applyProtection="1">
      <alignment horizontal="center" vertical="center" wrapText="1"/>
      <protection locked="0"/>
    </xf>
    <xf numFmtId="0" fontId="52" fillId="16" borderId="90" xfId="0" applyFont="1" applyFill="1" applyBorder="1" applyAlignment="1" applyProtection="1">
      <alignment horizontal="center" vertical="center" wrapText="1"/>
      <protection locked="0"/>
    </xf>
    <xf numFmtId="0" fontId="42" fillId="16" borderId="91" xfId="0" applyFont="1" applyFill="1" applyBorder="1" applyAlignment="1" applyProtection="1">
      <alignment horizontal="center" vertical="center" wrapText="1"/>
      <protection locked="0"/>
    </xf>
    <xf numFmtId="0" fontId="42" fillId="16" borderId="93" xfId="0" applyFont="1" applyFill="1" applyBorder="1" applyAlignment="1" applyProtection="1">
      <alignment horizontal="center" vertical="center" wrapText="1"/>
      <protection locked="0"/>
    </xf>
    <xf numFmtId="0" fontId="52" fillId="16" borderId="8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textRotation="90" wrapText="1"/>
      <protection hidden="1"/>
    </xf>
    <xf numFmtId="0" fontId="52" fillId="16" borderId="52" xfId="0" applyFont="1" applyFill="1" applyBorder="1" applyAlignment="1" applyProtection="1">
      <alignment horizontal="center" vertical="center" textRotation="90" wrapText="1"/>
      <protection hidden="1"/>
    </xf>
    <xf numFmtId="0" fontId="42" fillId="16" borderId="51" xfId="0" applyFont="1" applyFill="1" applyBorder="1" applyAlignment="1" applyProtection="1">
      <alignment horizontal="center" vertical="center" wrapText="1"/>
      <protection locked="0"/>
    </xf>
    <xf numFmtId="0" fontId="42" fillId="16" borderId="52" xfId="0" applyFont="1" applyFill="1" applyBorder="1" applyAlignment="1" applyProtection="1">
      <alignment horizontal="center" vertical="center" wrapText="1"/>
      <protection locked="0"/>
    </xf>
    <xf numFmtId="0" fontId="52" fillId="16" borderId="83" xfId="0" applyFont="1" applyFill="1" applyBorder="1" applyAlignment="1" applyProtection="1">
      <alignment horizontal="center" vertical="center" wrapText="1"/>
      <protection locked="0"/>
    </xf>
    <xf numFmtId="0" fontId="52" fillId="16" borderId="97" xfId="0" applyFont="1" applyFill="1" applyBorder="1" applyAlignment="1" applyProtection="1">
      <alignment horizontal="center" vertical="center" wrapText="1"/>
      <protection locked="0"/>
    </xf>
    <xf numFmtId="0" fontId="52" fillId="16" borderId="91" xfId="0" applyFont="1" applyFill="1" applyBorder="1" applyAlignment="1" applyProtection="1">
      <alignment horizontal="center" vertical="center" textRotation="90" wrapText="1"/>
      <protection locked="0"/>
    </xf>
    <xf numFmtId="0" fontId="52" fillId="16" borderId="93" xfId="0" applyFont="1" applyFill="1" applyBorder="1" applyAlignment="1" applyProtection="1">
      <alignment horizontal="center" vertical="center" textRotation="90" wrapText="1"/>
      <protection locked="0"/>
    </xf>
    <xf numFmtId="9" fontId="33" fillId="0" borderId="89" xfId="0" applyNumberFormat="1" applyFont="1" applyBorder="1" applyAlignment="1" applyProtection="1">
      <alignment horizontal="center" vertical="top" wrapText="1"/>
      <protection locked="0"/>
    </xf>
    <xf numFmtId="9" fontId="33" fillId="0" borderId="80" xfId="0" applyNumberFormat="1" applyFont="1" applyBorder="1" applyAlignment="1" applyProtection="1">
      <alignment horizontal="center" vertical="top" wrapText="1"/>
      <protection locked="0"/>
    </xf>
    <xf numFmtId="9" fontId="33" fillId="0" borderId="92" xfId="0" applyNumberFormat="1" applyFont="1" applyBorder="1" applyAlignment="1" applyProtection="1">
      <alignment horizontal="center" vertical="top" wrapText="1"/>
      <protection locked="0"/>
    </xf>
    <xf numFmtId="9" fontId="33" fillId="16" borderId="89" xfId="0" applyNumberFormat="1" applyFont="1" applyFill="1" applyBorder="1" applyAlignment="1" applyProtection="1">
      <alignment horizontal="center" vertical="top" wrapText="1"/>
      <protection hidden="1"/>
    </xf>
    <xf numFmtId="9" fontId="33" fillId="16" borderId="80" xfId="0" applyNumberFormat="1" applyFont="1" applyFill="1" applyBorder="1" applyAlignment="1" applyProtection="1">
      <alignment horizontal="center" vertical="top" wrapText="1"/>
      <protection hidden="1"/>
    </xf>
    <xf numFmtId="9" fontId="33" fillId="16" borderId="92" xfId="0" applyNumberFormat="1" applyFont="1" applyFill="1" applyBorder="1" applyAlignment="1" applyProtection="1">
      <alignment horizontal="center" vertical="top" wrapText="1"/>
      <protection hidden="1"/>
    </xf>
    <xf numFmtId="0" fontId="52" fillId="0" borderId="89" xfId="0" applyFont="1" applyBorder="1" applyAlignment="1" applyProtection="1">
      <alignment horizontal="center" vertical="top" wrapText="1"/>
      <protection hidden="1"/>
    </xf>
    <xf numFmtId="0" fontId="52" fillId="0" borderId="80" xfId="0" applyFont="1" applyBorder="1" applyAlignment="1" applyProtection="1">
      <alignment horizontal="center" vertical="top" wrapText="1"/>
      <protection hidden="1"/>
    </xf>
    <xf numFmtId="0" fontId="52" fillId="0" borderId="92" xfId="0" applyFont="1" applyBorder="1" applyAlignment="1" applyProtection="1">
      <alignment horizontal="center" vertical="top" wrapText="1"/>
      <protection hidden="1"/>
    </xf>
    <xf numFmtId="0" fontId="52" fillId="0" borderId="89" xfId="0" applyFont="1" applyBorder="1" applyAlignment="1" applyProtection="1">
      <alignment horizontal="center" vertical="top"/>
      <protection hidden="1"/>
    </xf>
    <xf numFmtId="0" fontId="52" fillId="0" borderId="80" xfId="0" applyFont="1" applyBorder="1" applyAlignment="1" applyProtection="1">
      <alignment horizontal="center" vertical="top"/>
      <protection hidden="1"/>
    </xf>
    <xf numFmtId="0" fontId="52" fillId="0" borderId="92" xfId="0" applyFont="1" applyBorder="1" applyAlignment="1" applyProtection="1">
      <alignment horizontal="center" vertical="top"/>
      <protection hidden="1"/>
    </xf>
    <xf numFmtId="0" fontId="33" fillId="0" borderId="89" xfId="0" applyFont="1" applyBorder="1" applyAlignment="1" applyProtection="1">
      <alignment horizontal="center" vertical="center" textRotation="90"/>
      <protection locked="0"/>
    </xf>
    <xf numFmtId="0" fontId="33" fillId="0" borderId="80" xfId="0" applyFont="1" applyBorder="1" applyAlignment="1" applyProtection="1">
      <alignment horizontal="center" vertical="center" textRotation="90"/>
      <protection locked="0"/>
    </xf>
    <xf numFmtId="0" fontId="33" fillId="0" borderId="92" xfId="0" applyFont="1" applyBorder="1" applyAlignment="1" applyProtection="1">
      <alignment horizontal="center" vertical="center" textRotation="90"/>
      <protection locked="0"/>
    </xf>
    <xf numFmtId="0" fontId="33" fillId="0" borderId="82" xfId="0" applyFont="1" applyBorder="1" applyAlignment="1" applyProtection="1">
      <alignment horizontal="center" vertical="center" textRotation="90"/>
      <protection locked="0"/>
    </xf>
    <xf numFmtId="0" fontId="67" fillId="16" borderId="50" xfId="0" applyFont="1" applyFill="1" applyBorder="1" applyAlignment="1" applyProtection="1">
      <alignment horizontal="center" vertical="center"/>
      <protection hidden="1"/>
    </xf>
    <xf numFmtId="0" fontId="67" fillId="16" borderId="51" xfId="0" applyFont="1" applyFill="1" applyBorder="1" applyAlignment="1" applyProtection="1">
      <alignment horizontal="center" vertical="center"/>
      <protection hidden="1"/>
    </xf>
    <xf numFmtId="0" fontId="67" fillId="16" borderId="52" xfId="0" applyFont="1" applyFill="1" applyBorder="1" applyAlignment="1" applyProtection="1">
      <alignment horizontal="center" vertical="center"/>
      <protection hidden="1"/>
    </xf>
    <xf numFmtId="0" fontId="33" fillId="3" borderId="89" xfId="0" applyFont="1" applyFill="1" applyBorder="1" applyAlignment="1" applyProtection="1">
      <alignment horizontal="center" vertical="center" wrapText="1"/>
      <protection locked="0"/>
    </xf>
    <xf numFmtId="0" fontId="33" fillId="3" borderId="80" xfId="0" applyFont="1" applyFill="1" applyBorder="1" applyAlignment="1" applyProtection="1">
      <alignment horizontal="center" vertical="center" wrapText="1"/>
      <protection locked="0"/>
    </xf>
    <xf numFmtId="0" fontId="33" fillId="3" borderId="92" xfId="0" applyFont="1" applyFill="1" applyBorder="1" applyAlignment="1" applyProtection="1">
      <alignment horizontal="center" vertical="center" wrapText="1"/>
      <protection locked="0"/>
    </xf>
    <xf numFmtId="0" fontId="33" fillId="16" borderId="89" xfId="0" applyFont="1" applyFill="1" applyBorder="1" applyAlignment="1" applyProtection="1">
      <alignment horizontal="center" vertical="center" wrapText="1"/>
      <protection hidden="1"/>
    </xf>
    <xf numFmtId="0" fontId="33" fillId="16" borderId="80" xfId="0" applyFont="1" applyFill="1" applyBorder="1" applyAlignment="1" applyProtection="1">
      <alignment horizontal="center" vertical="center" wrapText="1"/>
      <protection hidden="1"/>
    </xf>
    <xf numFmtId="0" fontId="33" fillId="16" borderId="92" xfId="0" applyFont="1" applyFill="1" applyBorder="1" applyAlignment="1" applyProtection="1">
      <alignment horizontal="center" vertical="center" wrapText="1"/>
      <protection hidden="1"/>
    </xf>
    <xf numFmtId="0" fontId="33" fillId="0" borderId="89" xfId="0" applyFont="1" applyBorder="1" applyAlignment="1" applyProtection="1">
      <alignment horizontal="center" vertical="top" wrapText="1"/>
      <protection locked="0"/>
    </xf>
    <xf numFmtId="0" fontId="33" fillId="0" borderId="80" xfId="0" applyFont="1" applyBorder="1" applyAlignment="1" applyProtection="1">
      <alignment horizontal="center" vertical="top" wrapText="1"/>
      <protection locked="0"/>
    </xf>
    <xf numFmtId="0" fontId="33" fillId="0" borderId="92" xfId="0" applyFont="1" applyBorder="1" applyAlignment="1" applyProtection="1">
      <alignment horizontal="center" vertical="top" wrapText="1"/>
      <protection locked="0"/>
    </xf>
    <xf numFmtId="0" fontId="33" fillId="0" borderId="89" xfId="0" applyFont="1" applyBorder="1" applyAlignment="1" applyProtection="1">
      <alignment horizontal="left" vertical="top" wrapText="1"/>
      <protection locked="0"/>
    </xf>
    <xf numFmtId="0" fontId="33" fillId="0" borderId="80" xfId="0" applyFont="1" applyBorder="1" applyAlignment="1" applyProtection="1">
      <alignment horizontal="left" vertical="top" wrapText="1"/>
      <protection locked="0"/>
    </xf>
    <xf numFmtId="0" fontId="33" fillId="0" borderId="92" xfId="0" applyFont="1" applyBorder="1" applyAlignment="1" applyProtection="1">
      <alignment horizontal="left" vertical="top" wrapText="1"/>
      <protection locked="0"/>
    </xf>
    <xf numFmtId="0" fontId="56" fillId="0" borderId="89" xfId="0" applyFont="1" applyBorder="1" applyAlignment="1" applyProtection="1">
      <alignment horizontal="center" vertical="top" wrapText="1"/>
      <protection locked="0"/>
    </xf>
    <xf numFmtId="0" fontId="56" fillId="0" borderId="80" xfId="0" applyFont="1" applyBorder="1" applyAlignment="1" applyProtection="1">
      <alignment horizontal="center" vertical="top" wrapText="1"/>
      <protection locked="0"/>
    </xf>
    <xf numFmtId="0" fontId="56" fillId="0" borderId="92" xfId="0" applyFont="1" applyBorder="1" applyAlignment="1" applyProtection="1">
      <alignment horizontal="center" vertical="top" wrapText="1"/>
      <protection locked="0"/>
    </xf>
    <xf numFmtId="0" fontId="33" fillId="0" borderId="89" xfId="0" applyFont="1" applyBorder="1" applyAlignment="1" applyProtection="1">
      <alignment horizontal="center" vertical="top"/>
      <protection locked="0"/>
    </xf>
    <xf numFmtId="0" fontId="33" fillId="0" borderId="80" xfId="0" applyFont="1" applyBorder="1" applyAlignment="1" applyProtection="1">
      <alignment horizontal="center" vertical="top"/>
      <protection locked="0"/>
    </xf>
    <xf numFmtId="0" fontId="33" fillId="0" borderId="92" xfId="0" applyFont="1" applyBorder="1" applyAlignment="1" applyProtection="1">
      <alignment horizontal="center" vertical="top"/>
      <protection locked="0"/>
    </xf>
    <xf numFmtId="0" fontId="52" fillId="16" borderId="89" xfId="0" applyFont="1" applyFill="1" applyBorder="1" applyAlignment="1" applyProtection="1">
      <alignment horizontal="center" vertical="top" wrapText="1"/>
      <protection hidden="1"/>
    </xf>
    <xf numFmtId="0" fontId="52" fillId="16" borderId="80" xfId="0" applyFont="1" applyFill="1" applyBorder="1" applyAlignment="1" applyProtection="1">
      <alignment horizontal="center" vertical="top" wrapText="1"/>
      <protection hidden="1"/>
    </xf>
    <xf numFmtId="0" fontId="52" fillId="16" borderId="92" xfId="0" applyFont="1" applyFill="1" applyBorder="1" applyAlignment="1" applyProtection="1">
      <alignment horizontal="center" vertical="top" wrapText="1"/>
      <protection hidden="1"/>
    </xf>
    <xf numFmtId="9" fontId="33" fillId="0" borderId="89" xfId="0" applyNumberFormat="1" applyFont="1" applyBorder="1" applyAlignment="1" applyProtection="1">
      <alignment horizontal="center" vertical="center" wrapText="1"/>
      <protection locked="0"/>
    </xf>
    <xf numFmtId="9" fontId="33" fillId="0" borderId="92" xfId="0" applyNumberFormat="1" applyFont="1" applyBorder="1" applyAlignment="1" applyProtection="1">
      <alignment horizontal="center" vertical="center" wrapText="1"/>
      <protection locked="0"/>
    </xf>
    <xf numFmtId="1" fontId="33" fillId="0" borderId="89" xfId="0" applyNumberFormat="1" applyFont="1" applyBorder="1" applyAlignment="1" applyProtection="1">
      <alignment horizontal="center" vertical="center" textRotation="90" wrapText="1"/>
      <protection hidden="1"/>
    </xf>
    <xf numFmtId="1" fontId="33" fillId="0" borderId="92" xfId="0" applyNumberFormat="1" applyFont="1" applyBorder="1" applyAlignment="1" applyProtection="1">
      <alignment horizontal="center" vertical="center" textRotation="90" wrapText="1"/>
      <protection hidden="1"/>
    </xf>
    <xf numFmtId="165" fontId="33" fillId="28" borderId="89" xfId="1" applyNumberFormat="1" applyFont="1" applyFill="1" applyBorder="1" applyAlignment="1" applyProtection="1">
      <alignment horizontal="center" vertical="center"/>
      <protection hidden="1"/>
    </xf>
    <xf numFmtId="165" fontId="33" fillId="28" borderId="92" xfId="1" applyNumberFormat="1" applyFont="1" applyFill="1" applyBorder="1" applyAlignment="1" applyProtection="1">
      <alignment horizontal="center" vertical="center"/>
      <protection hidden="1"/>
    </xf>
    <xf numFmtId="0" fontId="52" fillId="0" borderId="89" xfId="0" applyFont="1" applyBorder="1" applyAlignment="1" applyProtection="1">
      <alignment horizontal="center" vertical="center" textRotation="90" wrapText="1"/>
      <protection hidden="1"/>
    </xf>
    <xf numFmtId="0" fontId="52" fillId="0" borderId="92" xfId="0" applyFont="1" applyBorder="1" applyAlignment="1" applyProtection="1">
      <alignment horizontal="center" vertical="center" textRotation="90" wrapText="1"/>
      <protection hidden="1"/>
    </xf>
    <xf numFmtId="165" fontId="33" fillId="28" borderId="80" xfId="1" applyNumberFormat="1" applyFont="1" applyFill="1" applyBorder="1" applyAlignment="1" applyProtection="1">
      <alignment horizontal="center" vertical="center"/>
      <protection hidden="1"/>
    </xf>
    <xf numFmtId="0" fontId="52" fillId="0" borderId="80" xfId="0" applyFont="1" applyBorder="1" applyAlignment="1" applyProtection="1">
      <alignment horizontal="center" vertical="center" textRotation="90" wrapText="1"/>
      <protection hidden="1"/>
    </xf>
    <xf numFmtId="9" fontId="33" fillId="28" borderId="89" xfId="0" applyNumberFormat="1" applyFont="1" applyFill="1" applyBorder="1" applyAlignment="1" applyProtection="1">
      <alignment horizontal="center" vertical="center"/>
      <protection hidden="1"/>
    </xf>
    <xf numFmtId="9" fontId="33" fillId="28" borderId="80" xfId="0" applyNumberFormat="1" applyFont="1" applyFill="1" applyBorder="1" applyAlignment="1" applyProtection="1">
      <alignment horizontal="center" vertical="center"/>
      <protection hidden="1"/>
    </xf>
    <xf numFmtId="9" fontId="33" fillId="28" borderId="92" xfId="0" applyNumberFormat="1" applyFont="1" applyFill="1" applyBorder="1" applyAlignment="1" applyProtection="1">
      <alignment horizontal="center" vertical="center"/>
      <protection hidden="1"/>
    </xf>
    <xf numFmtId="41" fontId="52" fillId="0" borderId="89" xfId="0" applyNumberFormat="1" applyFont="1" applyBorder="1" applyAlignment="1" applyProtection="1">
      <alignment horizontal="center" vertical="center" textRotation="90" wrapText="1"/>
      <protection hidden="1"/>
    </xf>
    <xf numFmtId="41" fontId="52" fillId="0" borderId="80" xfId="0" applyNumberFormat="1" applyFont="1" applyBorder="1" applyAlignment="1" applyProtection="1">
      <alignment horizontal="center" vertical="center" textRotation="90" wrapText="1"/>
      <protection hidden="1"/>
    </xf>
    <xf numFmtId="41" fontId="52" fillId="0" borderId="92" xfId="0" applyNumberFormat="1" applyFont="1" applyBorder="1" applyAlignment="1" applyProtection="1">
      <alignment horizontal="center" vertical="center" textRotation="90" wrapText="1"/>
      <protection hidden="1"/>
    </xf>
    <xf numFmtId="0" fontId="52" fillId="0" borderId="89" xfId="0" applyFont="1" applyBorder="1" applyAlignment="1" applyProtection="1">
      <alignment horizontal="center" vertical="center" textRotation="90"/>
      <protection hidden="1"/>
    </xf>
    <xf numFmtId="0" fontId="52" fillId="0" borderId="80" xfId="0" applyFont="1" applyBorder="1" applyAlignment="1" applyProtection="1">
      <alignment horizontal="center" vertical="center" textRotation="90"/>
      <protection hidden="1"/>
    </xf>
    <xf numFmtId="0" fontId="52" fillId="0" borderId="92" xfId="0" applyFont="1" applyBorder="1" applyAlignment="1" applyProtection="1">
      <alignment horizontal="center" vertical="center" textRotation="90"/>
      <protection hidden="1"/>
    </xf>
    <xf numFmtId="1" fontId="33" fillId="0" borderId="80" xfId="0" applyNumberFormat="1" applyFont="1" applyBorder="1" applyAlignment="1" applyProtection="1">
      <alignment horizontal="center" vertical="center" textRotation="90" wrapText="1"/>
      <protection hidden="1"/>
    </xf>
    <xf numFmtId="0" fontId="33" fillId="0" borderId="89" xfId="0" applyFont="1" applyBorder="1" applyAlignment="1" applyProtection="1">
      <alignment horizontal="justify" vertical="center" wrapText="1"/>
      <protection locked="0"/>
    </xf>
    <xf numFmtId="0" fontId="33" fillId="0" borderId="92" xfId="0" applyFont="1" applyBorder="1" applyAlignment="1" applyProtection="1">
      <alignment horizontal="justify" vertical="center" wrapText="1"/>
      <protection locked="0"/>
    </xf>
    <xf numFmtId="41" fontId="33" fillId="3" borderId="89" xfId="0" applyNumberFormat="1" applyFont="1" applyFill="1" applyBorder="1" applyAlignment="1" applyProtection="1">
      <alignment horizontal="center" vertical="center" wrapText="1"/>
      <protection hidden="1"/>
    </xf>
    <xf numFmtId="41" fontId="33" fillId="3" borderId="92" xfId="0" applyNumberFormat="1" applyFont="1" applyFill="1" applyBorder="1" applyAlignment="1" applyProtection="1">
      <alignment horizontal="center" vertical="center" wrapText="1"/>
      <protection hidden="1"/>
    </xf>
    <xf numFmtId="9" fontId="52" fillId="16" borderId="89" xfId="0" applyNumberFormat="1" applyFont="1" applyFill="1" applyBorder="1" applyAlignment="1" applyProtection="1">
      <alignment horizontal="center" vertical="center" wrapText="1"/>
      <protection hidden="1"/>
    </xf>
    <xf numFmtId="9" fontId="52" fillId="16" borderId="92" xfId="0" applyNumberFormat="1" applyFont="1" applyFill="1" applyBorder="1" applyAlignment="1" applyProtection="1">
      <alignment horizontal="center" vertical="center" wrapText="1"/>
      <protection hidden="1"/>
    </xf>
    <xf numFmtId="9" fontId="52" fillId="0" borderId="89" xfId="1" applyFont="1" applyBorder="1" applyAlignment="1" applyProtection="1">
      <alignment horizontal="center" vertical="center"/>
      <protection hidden="1"/>
    </xf>
    <xf numFmtId="9" fontId="52" fillId="0" borderId="92" xfId="1" applyFont="1" applyBorder="1" applyAlignment="1" applyProtection="1">
      <alignment horizontal="center" vertical="center"/>
      <protection hidden="1"/>
    </xf>
    <xf numFmtId="0" fontId="56" fillId="0" borderId="89" xfId="0" applyFont="1" applyBorder="1" applyAlignment="1" applyProtection="1">
      <alignment horizontal="justify" vertical="center" wrapText="1"/>
      <protection locked="0"/>
    </xf>
    <xf numFmtId="0" fontId="56" fillId="0" borderId="80" xfId="0" applyFont="1" applyBorder="1" applyAlignment="1" applyProtection="1">
      <alignment horizontal="justify" vertical="center" wrapText="1"/>
      <protection locked="0"/>
    </xf>
    <xf numFmtId="0" fontId="56" fillId="0" borderId="92" xfId="0" applyFont="1" applyBorder="1" applyAlignment="1" applyProtection="1">
      <alignment horizontal="justify" vertical="center" wrapText="1"/>
      <protection locked="0"/>
    </xf>
    <xf numFmtId="0" fontId="42" fillId="16" borderId="89" xfId="0" applyFont="1" applyFill="1" applyBorder="1" applyAlignment="1" applyProtection="1">
      <alignment horizontal="center" vertical="center" wrapText="1"/>
      <protection hidden="1"/>
    </xf>
    <xf numFmtId="0" fontId="42" fillId="16" borderId="80" xfId="0" applyFont="1" applyFill="1" applyBorder="1" applyAlignment="1" applyProtection="1">
      <alignment horizontal="center" vertical="center" wrapText="1"/>
      <protection hidden="1"/>
    </xf>
    <xf numFmtId="0" fontId="42" fillId="16" borderId="92" xfId="0" applyFont="1" applyFill="1" applyBorder="1" applyAlignment="1" applyProtection="1">
      <alignment horizontal="center" vertical="center" wrapText="1"/>
      <protection hidden="1"/>
    </xf>
    <xf numFmtId="41" fontId="33" fillId="3" borderId="80" xfId="0" applyNumberFormat="1" applyFont="1" applyFill="1" applyBorder="1" applyAlignment="1" applyProtection="1">
      <alignment horizontal="center" vertical="center" wrapText="1"/>
      <protection hidden="1"/>
    </xf>
    <xf numFmtId="9" fontId="52" fillId="16" borderId="80" xfId="0" applyNumberFormat="1" applyFont="1" applyFill="1" applyBorder="1" applyAlignment="1" applyProtection="1">
      <alignment horizontal="center" vertical="center" wrapText="1"/>
      <protection hidden="1"/>
    </xf>
    <xf numFmtId="9" fontId="52" fillId="0" borderId="80" xfId="1" applyFont="1" applyBorder="1" applyAlignment="1" applyProtection="1">
      <alignment horizontal="center" vertical="center"/>
      <protection hidden="1"/>
    </xf>
    <xf numFmtId="0" fontId="33" fillId="3" borderId="89" xfId="0" applyFont="1" applyFill="1" applyBorder="1" applyAlignment="1" applyProtection="1">
      <alignment vertical="center" wrapText="1"/>
      <protection locked="0"/>
    </xf>
    <xf numFmtId="0" fontId="33" fillId="3" borderId="92" xfId="0" applyFont="1" applyFill="1" applyBorder="1" applyAlignment="1" applyProtection="1">
      <alignment vertical="center" wrapText="1"/>
      <protection locked="0"/>
    </xf>
    <xf numFmtId="0" fontId="33" fillId="16" borderId="89" xfId="0" applyFont="1" applyFill="1" applyBorder="1" applyAlignment="1" applyProtection="1">
      <alignment horizontal="justify" vertical="center"/>
      <protection hidden="1"/>
    </xf>
    <xf numFmtId="0" fontId="33" fillId="16" borderId="92" xfId="0" applyFont="1" applyFill="1" applyBorder="1" applyAlignment="1" applyProtection="1">
      <alignment horizontal="justify" vertical="center"/>
      <protection hidden="1"/>
    </xf>
    <xf numFmtId="0" fontId="33" fillId="3" borderId="80" xfId="0" applyFont="1" applyFill="1" applyBorder="1" applyAlignment="1" applyProtection="1">
      <alignment vertical="center" wrapText="1"/>
      <protection locked="0"/>
    </xf>
    <xf numFmtId="0" fontId="33" fillId="16" borderId="80" xfId="0" applyFont="1" applyFill="1" applyBorder="1" applyAlignment="1" applyProtection="1">
      <alignment horizontal="justify" vertical="center"/>
      <protection hidden="1"/>
    </xf>
    <xf numFmtId="0" fontId="56" fillId="0" borderId="89" xfId="0" applyFont="1" applyBorder="1" applyAlignment="1" applyProtection="1">
      <alignment horizontal="center" vertical="center"/>
      <protection locked="0"/>
    </xf>
    <xf numFmtId="0" fontId="56" fillId="0" borderId="80" xfId="0" applyFont="1" applyBorder="1" applyAlignment="1" applyProtection="1">
      <alignment horizontal="center" vertical="center"/>
      <protection locked="0"/>
    </xf>
    <xf numFmtId="0" fontId="56" fillId="0" borderId="92" xfId="0" applyFont="1" applyBorder="1" applyAlignment="1" applyProtection="1">
      <alignment horizontal="center" vertical="center"/>
      <protection locked="0"/>
    </xf>
    <xf numFmtId="9" fontId="42" fillId="16" borderId="89" xfId="0" applyNumberFormat="1" applyFont="1" applyFill="1" applyBorder="1" applyAlignment="1" applyProtection="1">
      <alignment horizontal="center" vertical="center" wrapText="1"/>
      <protection hidden="1"/>
    </xf>
    <xf numFmtId="9" fontId="42" fillId="16" borderId="80" xfId="0" applyNumberFormat="1" applyFont="1" applyFill="1" applyBorder="1" applyAlignment="1" applyProtection="1">
      <alignment horizontal="center" vertical="center" wrapText="1"/>
      <protection hidden="1"/>
    </xf>
    <xf numFmtId="9" fontId="42" fillId="16" borderId="92" xfId="0" applyNumberFormat="1" applyFont="1" applyFill="1" applyBorder="1" applyAlignment="1" applyProtection="1">
      <alignment horizontal="center" vertical="center" wrapText="1"/>
      <protection hidden="1"/>
    </xf>
    <xf numFmtId="9" fontId="42" fillId="0" borderId="89" xfId="1" applyFont="1" applyBorder="1" applyAlignment="1" applyProtection="1">
      <alignment horizontal="center" vertical="center"/>
      <protection hidden="1"/>
    </xf>
    <xf numFmtId="9" fontId="42" fillId="0" borderId="80" xfId="1" applyFont="1" applyBorder="1" applyAlignment="1" applyProtection="1">
      <alignment horizontal="center" vertical="center"/>
      <protection hidden="1"/>
    </xf>
    <xf numFmtId="9" fontId="42" fillId="0" borderId="92" xfId="1" applyFont="1" applyBorder="1" applyAlignment="1" applyProtection="1">
      <alignment horizontal="center" vertical="center"/>
      <protection hidden="1"/>
    </xf>
    <xf numFmtId="1" fontId="56" fillId="0" borderId="89" xfId="0" applyNumberFormat="1" applyFont="1" applyBorder="1" applyAlignment="1" applyProtection="1">
      <alignment horizontal="center" vertical="center" textRotation="90" wrapText="1"/>
      <protection hidden="1"/>
    </xf>
    <xf numFmtId="1" fontId="56" fillId="0" borderId="80" xfId="0" applyNumberFormat="1" applyFont="1" applyBorder="1" applyAlignment="1" applyProtection="1">
      <alignment horizontal="center" vertical="center" textRotation="90" wrapText="1"/>
      <protection hidden="1"/>
    </xf>
    <xf numFmtId="1" fontId="56" fillId="0" borderId="92" xfId="0" applyNumberFormat="1" applyFont="1" applyBorder="1" applyAlignment="1" applyProtection="1">
      <alignment horizontal="center" vertical="center" textRotation="90" wrapText="1"/>
      <protection hidden="1"/>
    </xf>
    <xf numFmtId="0" fontId="56" fillId="0" borderId="89" xfId="0" applyFont="1" applyBorder="1" applyAlignment="1" applyProtection="1">
      <alignment horizontal="left" vertical="center" wrapText="1"/>
      <protection locked="0"/>
    </xf>
    <xf numFmtId="0" fontId="56" fillId="0" borderId="80" xfId="0" applyFont="1" applyBorder="1" applyAlignment="1" applyProtection="1">
      <alignment horizontal="left" vertical="center" wrapText="1"/>
      <protection locked="0"/>
    </xf>
    <xf numFmtId="0" fontId="56" fillId="0" borderId="92" xfId="0" applyFont="1" applyBorder="1" applyAlignment="1" applyProtection="1">
      <alignment horizontal="left" vertical="center" wrapText="1"/>
      <protection locked="0"/>
    </xf>
    <xf numFmtId="9" fontId="56" fillId="28" borderId="89" xfId="0" applyNumberFormat="1" applyFont="1" applyFill="1" applyBorder="1" applyAlignment="1" applyProtection="1">
      <alignment horizontal="center" vertical="center"/>
      <protection hidden="1"/>
    </xf>
    <xf numFmtId="9" fontId="56" fillId="28" borderId="80" xfId="0" applyNumberFormat="1" applyFont="1" applyFill="1" applyBorder="1" applyAlignment="1" applyProtection="1">
      <alignment horizontal="center" vertical="center"/>
      <protection hidden="1"/>
    </xf>
    <xf numFmtId="9" fontId="56" fillId="28" borderId="92" xfId="0" applyNumberFormat="1" applyFont="1" applyFill="1" applyBorder="1" applyAlignment="1" applyProtection="1">
      <alignment horizontal="center" vertical="center"/>
      <protection hidden="1"/>
    </xf>
    <xf numFmtId="41" fontId="42" fillId="0" borderId="89" xfId="0" applyNumberFormat="1" applyFont="1" applyBorder="1" applyAlignment="1" applyProtection="1">
      <alignment horizontal="center" vertical="center" textRotation="90" wrapText="1"/>
      <protection hidden="1"/>
    </xf>
    <xf numFmtId="41" fontId="42" fillId="0" borderId="80" xfId="0" applyNumberFormat="1" applyFont="1" applyBorder="1" applyAlignment="1" applyProtection="1">
      <alignment horizontal="center" vertical="center" textRotation="90" wrapText="1"/>
      <protection hidden="1"/>
    </xf>
    <xf numFmtId="41" fontId="42" fillId="0" borderId="92" xfId="0" applyNumberFormat="1" applyFont="1" applyBorder="1" applyAlignment="1" applyProtection="1">
      <alignment horizontal="center" vertical="center" textRotation="90" wrapText="1"/>
      <protection hidden="1"/>
    </xf>
    <xf numFmtId="0" fontId="42" fillId="0" borderId="89" xfId="0" applyFont="1" applyBorder="1" applyAlignment="1" applyProtection="1">
      <alignment horizontal="center" vertical="center" textRotation="90"/>
      <protection hidden="1"/>
    </xf>
    <xf numFmtId="0" fontId="42" fillId="0" borderId="80" xfId="0" applyFont="1" applyBorder="1" applyAlignment="1" applyProtection="1">
      <alignment horizontal="center" vertical="center" textRotation="90"/>
      <protection hidden="1"/>
    </xf>
    <xf numFmtId="0" fontId="42" fillId="0" borderId="92" xfId="0" applyFont="1" applyBorder="1" applyAlignment="1" applyProtection="1">
      <alignment horizontal="center" vertical="center" textRotation="90"/>
      <protection hidden="1"/>
    </xf>
    <xf numFmtId="0" fontId="56" fillId="0" borderId="89" xfId="0" applyFont="1" applyBorder="1" applyAlignment="1" applyProtection="1">
      <alignment horizontal="center" vertical="center" textRotation="90"/>
      <protection locked="0"/>
    </xf>
    <xf numFmtId="0" fontId="56" fillId="0" borderId="80" xfId="0" applyFont="1" applyBorder="1" applyAlignment="1" applyProtection="1">
      <alignment horizontal="center" vertical="center" textRotation="90"/>
      <protection locked="0"/>
    </xf>
    <xf numFmtId="0" fontId="56" fillId="0" borderId="92" xfId="0" applyFont="1" applyBorder="1" applyAlignment="1" applyProtection="1">
      <alignment horizontal="center" vertical="center" textRotation="90"/>
      <protection locked="0"/>
    </xf>
    <xf numFmtId="165" fontId="56" fillId="28" borderId="89" xfId="1" applyNumberFormat="1" applyFont="1" applyFill="1" applyBorder="1" applyAlignment="1" applyProtection="1">
      <alignment horizontal="center" vertical="center"/>
      <protection hidden="1"/>
    </xf>
    <xf numFmtId="165" fontId="56" fillId="28" borderId="80" xfId="1" applyNumberFormat="1" applyFont="1" applyFill="1" applyBorder="1" applyAlignment="1" applyProtection="1">
      <alignment horizontal="center" vertical="center"/>
      <protection hidden="1"/>
    </xf>
    <xf numFmtId="165" fontId="56" fillId="28" borderId="92" xfId="1" applyNumberFormat="1" applyFont="1" applyFill="1" applyBorder="1" applyAlignment="1" applyProtection="1">
      <alignment horizontal="center" vertical="center"/>
      <protection hidden="1"/>
    </xf>
    <xf numFmtId="0" fontId="56" fillId="0" borderId="113" xfId="0" applyFont="1" applyBorder="1" applyAlignment="1" applyProtection="1">
      <alignment horizontal="center" vertical="center" textRotation="90"/>
      <protection locked="0"/>
    </xf>
    <xf numFmtId="0" fontId="56" fillId="0" borderId="82" xfId="0" applyFont="1" applyBorder="1" applyAlignment="1" applyProtection="1">
      <alignment horizontal="center" vertical="center" textRotation="90"/>
      <protection locked="0"/>
    </xf>
    <xf numFmtId="41" fontId="52" fillId="0" borderId="82" xfId="0" applyNumberFormat="1" applyFont="1" applyBorder="1" applyAlignment="1" applyProtection="1">
      <alignment horizontal="center" vertical="center" textRotation="90" wrapText="1"/>
      <protection hidden="1"/>
    </xf>
    <xf numFmtId="41" fontId="42" fillId="0" borderId="113" xfId="0" applyNumberFormat="1" applyFont="1" applyBorder="1" applyAlignment="1" applyProtection="1">
      <alignment horizontal="center" vertical="center" textRotation="90" wrapText="1"/>
      <protection hidden="1"/>
    </xf>
    <xf numFmtId="41" fontId="42" fillId="0" borderId="82" xfId="0" applyNumberFormat="1" applyFont="1" applyBorder="1" applyAlignment="1" applyProtection="1">
      <alignment horizontal="center" vertical="center" textRotation="90" wrapText="1"/>
      <protection hidden="1"/>
    </xf>
    <xf numFmtId="9" fontId="33" fillId="28" borderId="82" xfId="0" applyNumberFormat="1" applyFont="1" applyFill="1" applyBorder="1" applyAlignment="1" applyProtection="1">
      <alignment horizontal="center" vertical="center"/>
      <protection hidden="1"/>
    </xf>
    <xf numFmtId="9" fontId="56" fillId="28" borderId="113" xfId="0" applyNumberFormat="1" applyFont="1" applyFill="1" applyBorder="1" applyAlignment="1" applyProtection="1">
      <alignment horizontal="center" vertical="center"/>
      <protection hidden="1"/>
    </xf>
    <xf numFmtId="9" fontId="56" fillId="28" borderId="82" xfId="0" applyNumberFormat="1" applyFont="1" applyFill="1" applyBorder="1" applyAlignment="1" applyProtection="1">
      <alignment horizontal="center" vertical="center"/>
      <protection hidden="1"/>
    </xf>
    <xf numFmtId="0" fontId="52" fillId="0" borderId="82" xfId="0" applyFont="1" applyBorder="1" applyAlignment="1" applyProtection="1">
      <alignment horizontal="center" vertical="center" textRotation="90"/>
      <protection hidden="1"/>
    </xf>
    <xf numFmtId="0" fontId="42" fillId="0" borderId="113" xfId="0" applyFont="1" applyBorder="1" applyAlignment="1" applyProtection="1">
      <alignment horizontal="center" vertical="center" textRotation="90"/>
      <protection hidden="1"/>
    </xf>
    <xf numFmtId="0" fontId="42" fillId="0" borderId="82" xfId="0" applyFont="1" applyBorder="1" applyAlignment="1" applyProtection="1">
      <alignment horizontal="center" vertical="center" textRotation="90"/>
      <protection hidden="1"/>
    </xf>
    <xf numFmtId="0" fontId="52" fillId="16" borderId="82" xfId="0" applyFont="1" applyFill="1" applyBorder="1" applyAlignment="1" applyProtection="1">
      <alignment horizontal="center" vertical="center" wrapText="1"/>
      <protection locked="0"/>
    </xf>
    <xf numFmtId="0" fontId="52" fillId="16" borderId="80" xfId="0" applyFont="1" applyFill="1" applyBorder="1" applyAlignment="1" applyProtection="1">
      <alignment horizontal="center" vertical="center" textRotation="90" wrapText="1"/>
      <protection locked="0"/>
    </xf>
    <xf numFmtId="0" fontId="52" fillId="16" borderId="92" xfId="0" applyFont="1" applyFill="1" applyBorder="1" applyAlignment="1" applyProtection="1">
      <alignment horizontal="center" vertical="center" textRotation="90" wrapText="1"/>
      <protection locked="0"/>
    </xf>
    <xf numFmtId="0" fontId="52" fillId="0" borderId="82" xfId="0" applyFont="1" applyBorder="1" applyAlignment="1" applyProtection="1">
      <alignment horizontal="center" vertical="center" textRotation="90" wrapText="1"/>
      <protection hidden="1"/>
    </xf>
    <xf numFmtId="0" fontId="42" fillId="0" borderId="113" xfId="0" applyFont="1" applyBorder="1" applyAlignment="1" applyProtection="1">
      <alignment horizontal="center" vertical="center" textRotation="90" wrapText="1"/>
      <protection hidden="1"/>
    </xf>
    <xf numFmtId="0" fontId="42" fillId="0" borderId="80" xfId="0" applyFont="1" applyBorder="1" applyAlignment="1" applyProtection="1">
      <alignment horizontal="center" vertical="center" textRotation="90" wrapText="1"/>
      <protection hidden="1"/>
    </xf>
    <xf numFmtId="0" fontId="42" fillId="0" borderId="82" xfId="0" applyFont="1" applyBorder="1" applyAlignment="1" applyProtection="1">
      <alignment horizontal="center" vertical="center" textRotation="90" wrapText="1"/>
      <protection hidden="1"/>
    </xf>
    <xf numFmtId="165" fontId="33" fillId="28" borderId="82" xfId="1" applyNumberFormat="1" applyFont="1" applyFill="1" applyBorder="1" applyAlignment="1" applyProtection="1">
      <alignment horizontal="center" vertical="center"/>
      <protection hidden="1"/>
    </xf>
    <xf numFmtId="165" fontId="56" fillId="28" borderId="113" xfId="1" applyNumberFormat="1" applyFont="1" applyFill="1" applyBorder="1" applyAlignment="1" applyProtection="1">
      <alignment horizontal="center" vertical="center"/>
      <protection hidden="1"/>
    </xf>
    <xf numFmtId="165" fontId="56" fillId="28" borderId="82" xfId="1" applyNumberFormat="1" applyFont="1" applyFill="1" applyBorder="1" applyAlignment="1" applyProtection="1">
      <alignment horizontal="center" vertical="center"/>
      <protection hidden="1"/>
    </xf>
    <xf numFmtId="1" fontId="33" fillId="0" borderId="82" xfId="0" applyNumberFormat="1" applyFont="1" applyBorder="1" applyAlignment="1" applyProtection="1">
      <alignment horizontal="center" vertical="center" textRotation="90" wrapText="1"/>
      <protection hidden="1"/>
    </xf>
    <xf numFmtId="1" fontId="56" fillId="0" borderId="113" xfId="0" applyNumberFormat="1" applyFont="1" applyBorder="1" applyAlignment="1" applyProtection="1">
      <alignment horizontal="center" vertical="center" textRotation="90" wrapText="1"/>
      <protection hidden="1"/>
    </xf>
    <xf numFmtId="1" fontId="56" fillId="0" borderId="82" xfId="0" applyNumberFormat="1" applyFont="1" applyBorder="1" applyAlignment="1" applyProtection="1">
      <alignment horizontal="center" vertical="center" textRotation="90" wrapText="1"/>
      <protection hidden="1"/>
    </xf>
    <xf numFmtId="9" fontId="52" fillId="16" borderId="82" xfId="0" applyNumberFormat="1" applyFont="1" applyFill="1" applyBorder="1" applyAlignment="1" applyProtection="1">
      <alignment horizontal="center" vertical="center" wrapText="1"/>
      <protection hidden="1"/>
    </xf>
    <xf numFmtId="9" fontId="52" fillId="0" borderId="82" xfId="1" applyFont="1" applyBorder="1" applyAlignment="1" applyProtection="1">
      <alignment horizontal="center" vertical="center"/>
      <protection hidden="1"/>
    </xf>
    <xf numFmtId="9" fontId="42" fillId="16" borderId="113" xfId="0" applyNumberFormat="1" applyFont="1" applyFill="1" applyBorder="1" applyAlignment="1" applyProtection="1">
      <alignment horizontal="center" vertical="center" wrapText="1"/>
      <protection hidden="1"/>
    </xf>
    <xf numFmtId="9" fontId="42" fillId="16" borderId="82" xfId="0" applyNumberFormat="1" applyFont="1" applyFill="1" applyBorder="1" applyAlignment="1" applyProtection="1">
      <alignment horizontal="center" vertical="center" wrapText="1"/>
      <protection hidden="1"/>
    </xf>
    <xf numFmtId="9" fontId="42" fillId="0" borderId="113" xfId="1" applyFont="1" applyBorder="1" applyAlignment="1" applyProtection="1">
      <alignment horizontal="center" vertical="center"/>
      <protection hidden="1"/>
    </xf>
    <xf numFmtId="9" fontId="42" fillId="0" borderId="82" xfId="1" applyFont="1" applyBorder="1" applyAlignment="1" applyProtection="1">
      <alignment horizontal="center" vertical="center"/>
      <protection hidden="1"/>
    </xf>
    <xf numFmtId="0" fontId="56" fillId="0" borderId="113" xfId="0" applyFont="1" applyBorder="1" applyAlignment="1" applyProtection="1">
      <alignment horizontal="justify" vertical="center" wrapText="1"/>
      <protection locked="0"/>
    </xf>
    <xf numFmtId="0" fontId="56" fillId="0" borderId="82" xfId="0" applyFont="1" applyBorder="1" applyAlignment="1" applyProtection="1">
      <alignment horizontal="justify" vertical="center" wrapText="1"/>
      <protection locked="0"/>
    </xf>
    <xf numFmtId="0" fontId="33" fillId="0" borderId="82" xfId="0" applyFont="1" applyBorder="1" applyAlignment="1" applyProtection="1">
      <alignment horizontal="justify" vertical="center" wrapText="1"/>
      <protection locked="0"/>
    </xf>
    <xf numFmtId="0" fontId="56" fillId="0" borderId="113" xfId="0" applyFont="1" applyBorder="1" applyAlignment="1" applyProtection="1">
      <alignment horizontal="center" vertical="center"/>
      <protection locked="0"/>
    </xf>
    <xf numFmtId="0" fontId="56" fillId="0" borderId="82" xfId="0" applyFont="1" applyBorder="1" applyAlignment="1" applyProtection="1">
      <alignment horizontal="center" vertical="center"/>
      <protection locked="0"/>
    </xf>
    <xf numFmtId="0" fontId="42" fillId="16" borderId="113" xfId="0" applyFont="1" applyFill="1" applyBorder="1" applyAlignment="1" applyProtection="1">
      <alignment horizontal="center" vertical="center" wrapText="1"/>
      <protection hidden="1"/>
    </xf>
    <xf numFmtId="0" fontId="42" fillId="16" borderId="82" xfId="0" applyFont="1" applyFill="1" applyBorder="1" applyAlignment="1" applyProtection="1">
      <alignment horizontal="center" vertical="center" wrapText="1"/>
      <protection hidden="1"/>
    </xf>
    <xf numFmtId="9" fontId="33" fillId="16" borderId="113" xfId="0" applyNumberFormat="1" applyFont="1" applyFill="1" applyBorder="1" applyAlignment="1" applyProtection="1">
      <alignment horizontal="center" vertical="center" wrapText="1"/>
      <protection hidden="1"/>
    </xf>
    <xf numFmtId="41" fontId="33" fillId="3" borderId="113" xfId="0" applyNumberFormat="1" applyFont="1" applyFill="1" applyBorder="1" applyAlignment="1" applyProtection="1">
      <alignment horizontal="center" vertical="center" wrapText="1"/>
      <protection hidden="1"/>
    </xf>
    <xf numFmtId="41" fontId="33" fillId="3" borderId="82" xfId="0" applyNumberFormat="1" applyFont="1" applyFill="1" applyBorder="1" applyAlignment="1" applyProtection="1">
      <alignment horizontal="center" vertical="center" wrapText="1"/>
      <protection hidden="1"/>
    </xf>
    <xf numFmtId="0" fontId="52" fillId="16" borderId="99" xfId="0" applyFont="1" applyFill="1" applyBorder="1" applyAlignment="1" applyProtection="1">
      <alignment horizontal="center" vertical="center" wrapText="1"/>
      <protection locked="0"/>
    </xf>
    <xf numFmtId="0" fontId="52" fillId="16" borderId="51" xfId="0" applyFont="1" applyFill="1" applyBorder="1" applyAlignment="1" applyProtection="1">
      <alignment horizontal="center" vertical="center" textRotation="90" wrapText="1"/>
      <protection locked="0"/>
    </xf>
    <xf numFmtId="0" fontId="52" fillId="16" borderId="98" xfId="0" applyFont="1" applyFill="1" applyBorder="1" applyAlignment="1" applyProtection="1">
      <alignment horizontal="center" vertical="center" textRotation="90" wrapText="1"/>
      <protection locked="0"/>
    </xf>
    <xf numFmtId="0" fontId="52" fillId="16" borderId="52" xfId="0" applyFont="1" applyFill="1" applyBorder="1" applyAlignment="1" applyProtection="1">
      <alignment horizontal="center" vertical="center" textRotation="90" wrapText="1"/>
      <protection locked="0"/>
    </xf>
    <xf numFmtId="0" fontId="34" fillId="0" borderId="92" xfId="0" applyFont="1" applyBorder="1" applyAlignment="1" applyProtection="1">
      <alignment horizontal="justify" vertical="center" wrapText="1"/>
      <protection locked="0"/>
    </xf>
    <xf numFmtId="0" fontId="33" fillId="0" borderId="80" xfId="0" applyFont="1" applyBorder="1" applyAlignment="1" applyProtection="1">
      <alignment horizontal="justify" vertical="center" wrapText="1"/>
      <protection locked="0"/>
    </xf>
    <xf numFmtId="0" fontId="33" fillId="16" borderId="112" xfId="0" applyFont="1" applyFill="1" applyBorder="1" applyAlignment="1" applyProtection="1">
      <alignment horizontal="center" vertical="center"/>
      <protection hidden="1"/>
    </xf>
    <xf numFmtId="0" fontId="33" fillId="16" borderId="115" xfId="0" applyFont="1" applyFill="1" applyBorder="1" applyAlignment="1" applyProtection="1">
      <alignment horizontal="center" vertical="center"/>
      <protection hidden="1"/>
    </xf>
    <xf numFmtId="0" fontId="33" fillId="16" borderId="117" xfId="0" applyFont="1" applyFill="1" applyBorder="1" applyAlignment="1" applyProtection="1">
      <alignment horizontal="center" vertical="center"/>
      <protection hidden="1"/>
    </xf>
    <xf numFmtId="0" fontId="33" fillId="3" borderId="113" xfId="0" applyFont="1" applyFill="1" applyBorder="1" applyAlignment="1" applyProtection="1">
      <alignment vertical="center" wrapText="1"/>
      <protection locked="0"/>
    </xf>
    <xf numFmtId="0" fontId="33" fillId="3" borderId="82" xfId="0" applyFont="1" applyFill="1" applyBorder="1" applyAlignment="1" applyProtection="1">
      <alignment vertical="center" wrapText="1"/>
      <protection locked="0"/>
    </xf>
    <xf numFmtId="0" fontId="33" fillId="16" borderId="113" xfId="0" applyFont="1" applyFill="1" applyBorder="1" applyAlignment="1" applyProtection="1">
      <alignment horizontal="justify" vertical="center"/>
      <protection hidden="1"/>
    </xf>
    <xf numFmtId="0" fontId="33" fillId="16" borderId="82" xfId="0" applyFont="1" applyFill="1" applyBorder="1" applyAlignment="1" applyProtection="1">
      <alignment horizontal="justify" vertical="center"/>
      <protection hidden="1"/>
    </xf>
    <xf numFmtId="0" fontId="42" fillId="0" borderId="89" xfId="0" applyFont="1" applyBorder="1" applyAlignment="1" applyProtection="1">
      <alignment horizontal="center" vertical="center" textRotation="90" wrapText="1"/>
      <protection hidden="1"/>
    </xf>
    <xf numFmtId="0" fontId="42" fillId="0" borderId="92" xfId="0" applyFont="1" applyBorder="1" applyAlignment="1" applyProtection="1">
      <alignment horizontal="center" vertical="center" textRotation="90" wrapText="1"/>
      <protection hidden="1"/>
    </xf>
    <xf numFmtId="0" fontId="72" fillId="3" borderId="40" xfId="0" applyFont="1" applyFill="1" applyBorder="1" applyAlignment="1" applyProtection="1">
      <alignment horizontal="center" vertical="center" wrapText="1"/>
      <protection locked="0"/>
    </xf>
    <xf numFmtId="0" fontId="72" fillId="3" borderId="41" xfId="0" applyFont="1" applyFill="1" applyBorder="1" applyAlignment="1" applyProtection="1">
      <alignment horizontal="center" vertical="center" wrapText="1"/>
      <protection locked="0"/>
    </xf>
    <xf numFmtId="0" fontId="72" fillId="3" borderId="42" xfId="0" applyFont="1" applyFill="1" applyBorder="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0" fontId="72" fillId="3" borderId="45" xfId="0" applyFont="1" applyFill="1" applyBorder="1" applyAlignment="1" applyProtection="1">
      <alignment horizontal="center" vertical="center" wrapText="1"/>
      <protection locked="0"/>
    </xf>
    <xf numFmtId="0" fontId="72" fillId="3" borderId="46" xfId="0" applyFont="1" applyFill="1" applyBorder="1" applyAlignment="1" applyProtection="1">
      <alignment horizontal="center" vertical="center" wrapText="1"/>
      <protection locked="0"/>
    </xf>
    <xf numFmtId="0" fontId="52" fillId="0" borderId="88" xfId="0" applyFont="1" applyBorder="1" applyAlignment="1" applyProtection="1">
      <alignment horizontal="left" vertical="center" wrapText="1"/>
      <protection locked="0"/>
    </xf>
    <xf numFmtId="0" fontId="52" fillId="0" borderId="79" xfId="0" applyFont="1" applyBorder="1" applyAlignment="1" applyProtection="1">
      <alignment horizontal="left" vertical="center" wrapText="1"/>
      <protection locked="0"/>
    </xf>
    <xf numFmtId="0" fontId="52" fillId="0" borderId="48" xfId="0" applyFont="1" applyBorder="1" applyAlignment="1" applyProtection="1">
      <alignment horizontal="left" vertical="center" wrapText="1"/>
      <protection locked="0"/>
    </xf>
    <xf numFmtId="0" fontId="42" fillId="16" borderId="99" xfId="0" applyFont="1" applyFill="1" applyBorder="1" applyAlignment="1" applyProtection="1">
      <alignment horizontal="center" vertical="center" wrapText="1"/>
      <protection locked="0"/>
    </xf>
    <xf numFmtId="0" fontId="42" fillId="16" borderId="98" xfId="0" applyFont="1" applyFill="1" applyBorder="1" applyAlignment="1" applyProtection="1">
      <alignment horizontal="center" vertical="center" wrapText="1"/>
      <protection locked="0"/>
    </xf>
    <xf numFmtId="0" fontId="52" fillId="16" borderId="98" xfId="0" applyFont="1" applyFill="1" applyBorder="1" applyAlignment="1" applyProtection="1">
      <alignment horizontal="center" vertical="center" wrapText="1"/>
      <protection locked="0"/>
    </xf>
    <xf numFmtId="0" fontId="67" fillId="3" borderId="89" xfId="0" applyFont="1" applyFill="1" applyBorder="1" applyAlignment="1" applyProtection="1">
      <alignment vertical="center" wrapText="1"/>
      <protection locked="0"/>
    </xf>
    <xf numFmtId="0" fontId="67" fillId="3" borderId="92" xfId="0" applyFont="1" applyFill="1" applyBorder="1" applyAlignment="1" applyProtection="1">
      <alignment vertical="center" wrapText="1"/>
      <protection locked="0"/>
    </xf>
    <xf numFmtId="0" fontId="67" fillId="16" borderId="89" xfId="0" applyFont="1" applyFill="1" applyBorder="1" applyAlignment="1" applyProtection="1">
      <alignment horizontal="justify" vertical="center"/>
      <protection hidden="1"/>
    </xf>
    <xf numFmtId="0" fontId="67" fillId="16" borderId="92" xfId="0" applyFont="1" applyFill="1" applyBorder="1" applyAlignment="1" applyProtection="1">
      <alignment horizontal="justify" vertical="center"/>
      <protection hidden="1"/>
    </xf>
    <xf numFmtId="0" fontId="79" fillId="0" borderId="89" xfId="0" applyFont="1" applyBorder="1" applyAlignment="1" applyProtection="1">
      <alignment horizontal="justify" vertical="center" wrapText="1"/>
      <protection locked="0"/>
    </xf>
    <xf numFmtId="0" fontId="79" fillId="0" borderId="92" xfId="0" applyFont="1" applyBorder="1" applyAlignment="1" applyProtection="1">
      <alignment horizontal="justify" vertical="center" wrapText="1"/>
      <protection locked="0"/>
    </xf>
    <xf numFmtId="0" fontId="67" fillId="0" borderId="89" xfId="0" applyFont="1" applyBorder="1" applyAlignment="1" applyProtection="1">
      <alignment horizontal="justify" vertical="center" wrapText="1"/>
      <protection locked="0"/>
    </xf>
    <xf numFmtId="0" fontId="67" fillId="0" borderId="92" xfId="0" applyFont="1" applyBorder="1" applyAlignment="1" applyProtection="1">
      <alignment horizontal="justify" vertical="center" wrapText="1"/>
      <protection locked="0"/>
    </xf>
    <xf numFmtId="0" fontId="67" fillId="0" borderId="89" xfId="0" applyFont="1" applyBorder="1" applyAlignment="1" applyProtection="1">
      <alignment horizontal="center" vertical="center"/>
      <protection locked="0"/>
    </xf>
    <xf numFmtId="0" fontId="67" fillId="0" borderId="92" xfId="0" applyFont="1" applyBorder="1" applyAlignment="1" applyProtection="1">
      <alignment horizontal="center" vertical="center"/>
      <protection locked="0"/>
    </xf>
    <xf numFmtId="0" fontId="24" fillId="16" borderId="89" xfId="0" applyFont="1" applyFill="1" applyBorder="1" applyAlignment="1" applyProtection="1">
      <alignment horizontal="center" vertical="center" wrapText="1"/>
      <protection hidden="1"/>
    </xf>
    <xf numFmtId="0" fontId="24" fillId="16" borderId="92" xfId="0" applyFont="1" applyFill="1" applyBorder="1" applyAlignment="1" applyProtection="1">
      <alignment horizontal="center" vertical="center" wrapText="1"/>
      <protection hidden="1"/>
    </xf>
    <xf numFmtId="9" fontId="67" fillId="16" borderId="89" xfId="0" applyNumberFormat="1" applyFont="1" applyFill="1" applyBorder="1" applyAlignment="1" applyProtection="1">
      <alignment horizontal="center" vertical="center" wrapText="1"/>
      <protection hidden="1"/>
    </xf>
    <xf numFmtId="9" fontId="67" fillId="16" borderId="92" xfId="0" applyNumberFormat="1" applyFont="1" applyFill="1" applyBorder="1" applyAlignment="1" applyProtection="1">
      <alignment horizontal="center" vertical="center" wrapText="1"/>
      <protection hidden="1"/>
    </xf>
    <xf numFmtId="41" fontId="67" fillId="3" borderId="89" xfId="0" applyNumberFormat="1" applyFont="1" applyFill="1" applyBorder="1" applyAlignment="1" applyProtection="1">
      <alignment horizontal="center" vertical="center" wrapText="1"/>
      <protection hidden="1"/>
    </xf>
    <xf numFmtId="41" fontId="67" fillId="3" borderId="92" xfId="0" applyNumberFormat="1" applyFont="1" applyFill="1" applyBorder="1" applyAlignment="1" applyProtection="1">
      <alignment horizontal="center" vertical="center" wrapText="1"/>
      <protection hidden="1"/>
    </xf>
    <xf numFmtId="9" fontId="24" fillId="16" borderId="89" xfId="0" applyNumberFormat="1" applyFont="1" applyFill="1" applyBorder="1" applyAlignment="1" applyProtection="1">
      <alignment horizontal="center" vertical="center" wrapText="1"/>
      <protection hidden="1"/>
    </xf>
    <xf numFmtId="9" fontId="24" fillId="16" borderId="92" xfId="0" applyNumberFormat="1" applyFont="1" applyFill="1" applyBorder="1" applyAlignment="1" applyProtection="1">
      <alignment horizontal="center" vertical="center" wrapText="1"/>
      <protection hidden="1"/>
    </xf>
    <xf numFmtId="9" fontId="24" fillId="0" borderId="89" xfId="1" applyFont="1" applyBorder="1" applyAlignment="1" applyProtection="1">
      <alignment horizontal="center" vertical="center"/>
      <protection hidden="1"/>
    </xf>
    <xf numFmtId="9" fontId="24" fillId="0" borderId="92" xfId="1" applyFont="1" applyBorder="1" applyAlignment="1" applyProtection="1">
      <alignment horizontal="center" vertical="center"/>
      <protection hidden="1"/>
    </xf>
    <xf numFmtId="1" fontId="67" fillId="0" borderId="89" xfId="0" applyNumberFormat="1" applyFont="1" applyBorder="1" applyAlignment="1" applyProtection="1">
      <alignment horizontal="center" vertical="center" textRotation="90" wrapText="1"/>
      <protection hidden="1"/>
    </xf>
    <xf numFmtId="1" fontId="67" fillId="0" borderId="92" xfId="0" applyNumberFormat="1" applyFont="1" applyBorder="1" applyAlignment="1" applyProtection="1">
      <alignment horizontal="center" vertical="center" textRotation="90" wrapText="1"/>
      <protection hidden="1"/>
    </xf>
    <xf numFmtId="165" fontId="67" fillId="28" borderId="89" xfId="1" applyNumberFormat="1" applyFont="1" applyFill="1" applyBorder="1" applyAlignment="1" applyProtection="1">
      <alignment horizontal="center" vertical="center"/>
      <protection hidden="1"/>
    </xf>
    <xf numFmtId="165" fontId="67" fillId="28" borderId="92" xfId="1" applyNumberFormat="1" applyFont="1" applyFill="1" applyBorder="1" applyAlignment="1" applyProtection="1">
      <alignment horizontal="center" vertical="center"/>
      <protection hidden="1"/>
    </xf>
    <xf numFmtId="0" fontId="24" fillId="0" borderId="89" xfId="0" applyFont="1" applyBorder="1" applyAlignment="1" applyProtection="1">
      <alignment horizontal="center" vertical="center" textRotation="90" wrapText="1"/>
      <protection hidden="1"/>
    </xf>
    <xf numFmtId="0" fontId="24" fillId="0" borderId="92" xfId="0" applyFont="1" applyBorder="1" applyAlignment="1" applyProtection="1">
      <alignment horizontal="center" vertical="center" textRotation="90" wrapText="1"/>
      <protection hidden="1"/>
    </xf>
    <xf numFmtId="9" fontId="67" fillId="28" borderId="89" xfId="0" applyNumberFormat="1" applyFont="1" applyFill="1" applyBorder="1" applyAlignment="1" applyProtection="1">
      <alignment horizontal="center" vertical="center"/>
      <protection hidden="1"/>
    </xf>
    <xf numFmtId="9" fontId="67" fillId="28" borderId="92" xfId="0" applyNumberFormat="1" applyFont="1" applyFill="1" applyBorder="1" applyAlignment="1" applyProtection="1">
      <alignment horizontal="center" vertical="center"/>
      <protection hidden="1"/>
    </xf>
    <xf numFmtId="41" fontId="24" fillId="0" borderId="89" xfId="0" applyNumberFormat="1" applyFont="1" applyBorder="1" applyAlignment="1" applyProtection="1">
      <alignment horizontal="center" vertical="center" textRotation="90" wrapText="1"/>
      <protection hidden="1"/>
    </xf>
    <xf numFmtId="41" fontId="24" fillId="0" borderId="92" xfId="0" applyNumberFormat="1" applyFont="1" applyBorder="1" applyAlignment="1" applyProtection="1">
      <alignment horizontal="center" vertical="center" textRotation="90" wrapText="1"/>
      <protection hidden="1"/>
    </xf>
    <xf numFmtId="0" fontId="24" fillId="0" borderId="89" xfId="0" applyFont="1" applyBorder="1" applyAlignment="1" applyProtection="1">
      <alignment horizontal="center" vertical="center" textRotation="90"/>
      <protection hidden="1"/>
    </xf>
    <xf numFmtId="0" fontId="24" fillId="0" borderId="92" xfId="0" applyFont="1" applyBorder="1" applyAlignment="1" applyProtection="1">
      <alignment horizontal="center" vertical="center" textRotation="90"/>
      <protection hidden="1"/>
    </xf>
    <xf numFmtId="0" fontId="67" fillId="0" borderId="89" xfId="0" applyFont="1" applyBorder="1" applyAlignment="1" applyProtection="1">
      <alignment horizontal="center" vertical="center" textRotation="90"/>
      <protection locked="0"/>
    </xf>
    <xf numFmtId="0" fontId="67" fillId="0" borderId="92" xfId="0" applyFont="1" applyBorder="1" applyAlignment="1" applyProtection="1">
      <alignment horizontal="center" vertical="center" textRotation="90"/>
      <protection locked="0"/>
    </xf>
    <xf numFmtId="0" fontId="52" fillId="16" borderId="71" xfId="0" applyFont="1" applyFill="1" applyBorder="1" applyAlignment="1" applyProtection="1">
      <alignment horizontal="center" vertical="center"/>
      <protection hidden="1"/>
    </xf>
    <xf numFmtId="0" fontId="52" fillId="16" borderId="69" xfId="0" applyFont="1" applyFill="1" applyBorder="1" applyAlignment="1" applyProtection="1">
      <alignment horizontal="center" vertical="center"/>
      <protection hidden="1"/>
    </xf>
    <xf numFmtId="0" fontId="52" fillId="16" borderId="70" xfId="0" applyFont="1" applyFill="1" applyBorder="1" applyAlignment="1" applyProtection="1">
      <alignment horizontal="center" vertical="center"/>
      <protection hidden="1"/>
    </xf>
    <xf numFmtId="0" fontId="24" fillId="3" borderId="40" xfId="0" applyFont="1" applyFill="1" applyBorder="1" applyAlignment="1" applyProtection="1">
      <alignment horizontal="center" vertical="center" wrapText="1"/>
      <protection hidden="1"/>
    </xf>
    <xf numFmtId="0" fontId="24" fillId="3" borderId="41" xfId="0" applyFont="1" applyFill="1" applyBorder="1" applyAlignment="1" applyProtection="1">
      <alignment horizontal="center" vertical="center" wrapText="1"/>
      <protection hidden="1"/>
    </xf>
    <xf numFmtId="0" fontId="24" fillId="3" borderId="42" xfId="0" applyFont="1" applyFill="1" applyBorder="1" applyAlignment="1" applyProtection="1">
      <alignment horizontal="center" vertical="center" wrapText="1"/>
      <protection hidden="1"/>
    </xf>
    <xf numFmtId="0" fontId="24" fillId="3" borderId="0" xfId="0" applyFont="1" applyFill="1" applyAlignment="1" applyProtection="1">
      <alignment horizontal="center" vertical="center" wrapText="1"/>
      <protection hidden="1"/>
    </xf>
    <xf numFmtId="0" fontId="24" fillId="3" borderId="45" xfId="0" applyFont="1" applyFill="1" applyBorder="1" applyAlignment="1" applyProtection="1">
      <alignment horizontal="center" vertical="center" wrapText="1"/>
      <protection hidden="1"/>
    </xf>
    <xf numFmtId="0" fontId="24" fillId="3" borderId="46" xfId="0" applyFont="1" applyFill="1" applyBorder="1" applyAlignment="1" applyProtection="1">
      <alignment horizontal="center" vertical="center" wrapText="1"/>
      <protection hidden="1"/>
    </xf>
    <xf numFmtId="0" fontId="52" fillId="0" borderId="40" xfId="0" applyFont="1" applyBorder="1" applyAlignment="1" applyProtection="1">
      <alignment vertical="center" wrapText="1"/>
      <protection hidden="1"/>
    </xf>
    <xf numFmtId="0" fontId="52" fillId="0" borderId="41" xfId="0" applyFont="1" applyBorder="1" applyAlignment="1" applyProtection="1">
      <alignment vertical="center" wrapText="1"/>
      <protection hidden="1"/>
    </xf>
    <xf numFmtId="0" fontId="52" fillId="0" borderId="43" xfId="0" applyFont="1" applyBorder="1" applyAlignment="1" applyProtection="1">
      <alignment vertical="center" wrapText="1"/>
      <protection hidden="1"/>
    </xf>
    <xf numFmtId="0" fontId="52" fillId="0" borderId="42" xfId="0" applyFont="1" applyBorder="1" applyAlignment="1" applyProtection="1">
      <alignment vertical="center" wrapText="1"/>
      <protection hidden="1"/>
    </xf>
    <xf numFmtId="0" fontId="52" fillId="0" borderId="0" xfId="0" applyFont="1" applyAlignment="1" applyProtection="1">
      <alignment vertical="center" wrapText="1"/>
      <protection hidden="1"/>
    </xf>
    <xf numFmtId="0" fontId="52" fillId="0" borderId="44" xfId="0" applyFont="1" applyBorder="1" applyAlignment="1" applyProtection="1">
      <alignment vertical="center" wrapText="1"/>
      <protection hidden="1"/>
    </xf>
    <xf numFmtId="0" fontId="52" fillId="0" borderId="45" xfId="0" applyFont="1" applyBorder="1" applyAlignment="1" applyProtection="1">
      <alignment vertical="center" wrapText="1"/>
      <protection hidden="1"/>
    </xf>
    <xf numFmtId="0" fontId="52" fillId="0" borderId="46" xfId="0" applyFont="1" applyBorder="1" applyAlignment="1" applyProtection="1">
      <alignment vertical="center" wrapText="1"/>
      <protection hidden="1"/>
    </xf>
    <xf numFmtId="0" fontId="52" fillId="0" borderId="47" xfId="0" applyFont="1" applyBorder="1" applyAlignment="1" applyProtection="1">
      <alignment vertical="center" wrapText="1"/>
      <protection hidden="1"/>
    </xf>
    <xf numFmtId="9" fontId="52" fillId="0" borderId="53" xfId="0" applyNumberFormat="1" applyFont="1" applyBorder="1" applyAlignment="1">
      <alignment horizontal="left" vertical="center" wrapText="1" indent="13"/>
    </xf>
    <xf numFmtId="9" fontId="52" fillId="0" borderId="62" xfId="0" applyNumberFormat="1" applyFont="1" applyBorder="1" applyAlignment="1">
      <alignment horizontal="left" vertical="center" wrapText="1" indent="13"/>
    </xf>
    <xf numFmtId="9" fontId="52" fillId="0" borderId="55" xfId="0" applyNumberFormat="1" applyFont="1" applyBorder="1" applyAlignment="1">
      <alignment horizontal="left" vertical="center" wrapText="1" indent="13"/>
    </xf>
    <xf numFmtId="9" fontId="52" fillId="0" borderId="63" xfId="0" applyNumberFormat="1" applyFont="1" applyBorder="1" applyAlignment="1">
      <alignment horizontal="left" vertical="center" wrapText="1" indent="13"/>
    </xf>
    <xf numFmtId="9" fontId="52" fillId="16" borderId="40" xfId="0" applyNumberFormat="1" applyFont="1" applyFill="1" applyBorder="1" applyAlignment="1" applyProtection="1">
      <alignment horizontal="center" vertical="center" wrapText="1"/>
      <protection hidden="1"/>
    </xf>
    <xf numFmtId="9" fontId="52" fillId="16" borderId="41" xfId="0" applyNumberFormat="1" applyFont="1" applyFill="1" applyBorder="1" applyAlignment="1" applyProtection="1">
      <alignment horizontal="center" vertical="center" wrapText="1"/>
      <protection hidden="1"/>
    </xf>
    <xf numFmtId="9" fontId="52" fillId="16" borderId="43" xfId="0" applyNumberFormat="1" applyFont="1" applyFill="1" applyBorder="1" applyAlignment="1" applyProtection="1">
      <alignment horizontal="center" vertical="center" wrapText="1"/>
      <protection hidden="1"/>
    </xf>
    <xf numFmtId="9" fontId="52" fillId="16" borderId="57" xfId="0" applyNumberFormat="1" applyFont="1" applyFill="1" applyBorder="1" applyAlignment="1">
      <alignment horizontal="center" vertical="center" wrapText="1"/>
    </xf>
    <xf numFmtId="9" fontId="52" fillId="16" borderId="58" xfId="0" applyNumberFormat="1" applyFont="1" applyFill="1" applyBorder="1" applyAlignment="1">
      <alignment horizontal="center" vertical="center" wrapText="1"/>
    </xf>
    <xf numFmtId="9" fontId="5" fillId="16" borderId="111" xfId="0" applyNumberFormat="1" applyFont="1" applyFill="1" applyBorder="1" applyAlignment="1">
      <alignment horizontal="justify" vertical="center" wrapText="1"/>
    </xf>
    <xf numFmtId="9" fontId="5" fillId="16" borderId="107" xfId="0" applyNumberFormat="1" applyFont="1" applyFill="1" applyBorder="1" applyAlignment="1">
      <alignment horizontal="justify" vertical="center" wrapText="1"/>
    </xf>
    <xf numFmtId="9" fontId="52" fillId="16" borderId="108" xfId="0" applyNumberFormat="1" applyFont="1" applyFill="1" applyBorder="1" applyAlignment="1">
      <alignment horizontal="center" vertical="center" wrapText="1"/>
    </xf>
    <xf numFmtId="9" fontId="52" fillId="16" borderId="110" xfId="0" applyNumberFormat="1" applyFont="1" applyFill="1" applyBorder="1" applyAlignment="1">
      <alignment horizontal="center" vertical="center" wrapText="1"/>
    </xf>
    <xf numFmtId="0" fontId="48" fillId="13" borderId="14" xfId="0" applyFont="1" applyFill="1" applyBorder="1" applyAlignment="1" applyProtection="1">
      <alignment horizontal="center" vertical="center" wrapText="1"/>
      <protection hidden="1"/>
    </xf>
    <xf numFmtId="0" fontId="48" fillId="13" borderId="0" xfId="0" applyFont="1" applyFill="1" applyAlignment="1" applyProtection="1">
      <alignment horizontal="center" vertical="center" wrapText="1"/>
      <protection hidden="1"/>
    </xf>
    <xf numFmtId="0" fontId="48" fillId="8" borderId="14" xfId="0" applyFont="1" applyFill="1" applyBorder="1" applyAlignment="1" applyProtection="1">
      <alignment horizontal="center" vertical="center" wrapText="1"/>
      <protection hidden="1"/>
    </xf>
    <xf numFmtId="0" fontId="48" fillId="8" borderId="0" xfId="0" applyFont="1" applyFill="1" applyAlignment="1" applyProtection="1">
      <alignment horizontal="center" vertical="center" wrapText="1"/>
      <protection hidden="1"/>
    </xf>
    <xf numFmtId="0" fontId="48" fillId="9" borderId="14" xfId="0" applyFont="1" applyFill="1" applyBorder="1" applyAlignment="1" applyProtection="1">
      <alignment horizontal="center" vertical="center" wrapText="1"/>
      <protection hidden="1"/>
    </xf>
    <xf numFmtId="0" fontId="48" fillId="9" borderId="0" xfId="0" applyFont="1" applyFill="1" applyAlignment="1" applyProtection="1">
      <alignment horizontal="center" vertical="center" wrapText="1"/>
      <protection hidden="1"/>
    </xf>
    <xf numFmtId="9" fontId="52" fillId="0" borderId="57" xfId="0" applyNumberFormat="1" applyFont="1" applyBorder="1" applyAlignment="1">
      <alignment horizontal="left" vertical="center" wrapText="1" indent="13"/>
    </xf>
    <xf numFmtId="9" fontId="52" fillId="0" borderId="64" xfId="0" applyNumberFormat="1" applyFont="1" applyBorder="1" applyAlignment="1">
      <alignment horizontal="left" vertical="center" wrapText="1" indent="13"/>
    </xf>
    <xf numFmtId="9" fontId="1" fillId="0" borderId="3" xfId="0" applyNumberFormat="1" applyFont="1" applyBorder="1" applyAlignment="1" applyProtection="1">
      <alignment horizontal="left" vertical="center" wrapText="1"/>
      <protection hidden="1"/>
    </xf>
    <xf numFmtId="9" fontId="1" fillId="0" borderId="10"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left" vertical="center" wrapText="1"/>
      <protection hidden="1"/>
    </xf>
    <xf numFmtId="9" fontId="1" fillId="0" borderId="7" xfId="0" applyNumberFormat="1" applyFont="1" applyBorder="1" applyAlignment="1" applyProtection="1">
      <alignment horizontal="left" vertical="center" wrapText="1"/>
      <protection hidden="1"/>
    </xf>
    <xf numFmtId="9" fontId="1" fillId="0" borderId="9" xfId="0" applyNumberFormat="1" applyFont="1" applyBorder="1" applyAlignment="1" applyProtection="1">
      <alignment horizontal="left" vertical="center" wrapText="1"/>
      <protection hidden="1"/>
    </xf>
    <xf numFmtId="9" fontId="1" fillId="0" borderId="8" xfId="0" applyNumberFormat="1" applyFont="1" applyBorder="1" applyAlignment="1" applyProtection="1">
      <alignment horizontal="left" vertical="center" wrapText="1"/>
      <protection hidden="1"/>
    </xf>
    <xf numFmtId="9" fontId="52" fillId="16" borderId="57" xfId="0" applyNumberFormat="1" applyFont="1" applyFill="1" applyBorder="1" applyAlignment="1" applyProtection="1">
      <alignment horizontal="center" vertical="center" wrapText="1"/>
      <protection hidden="1"/>
    </xf>
    <xf numFmtId="9" fontId="52" fillId="16" borderId="58" xfId="0" applyNumberFormat="1" applyFont="1" applyFill="1" applyBorder="1" applyAlignment="1" applyProtection="1">
      <alignment horizontal="center" vertical="center" wrapText="1"/>
      <protection hidden="1"/>
    </xf>
    <xf numFmtId="9" fontId="52" fillId="0" borderId="53" xfId="0" applyNumberFormat="1" applyFont="1" applyBorder="1" applyAlignment="1" applyProtection="1">
      <alignment horizontal="left" vertical="center" wrapText="1" indent="13"/>
      <protection hidden="1"/>
    </xf>
    <xf numFmtId="9" fontId="52" fillId="0" borderId="62" xfId="0" applyNumberFormat="1" applyFont="1" applyBorder="1" applyAlignment="1" applyProtection="1">
      <alignment horizontal="left" vertical="center" wrapText="1" indent="13"/>
      <protection hidden="1"/>
    </xf>
    <xf numFmtId="0" fontId="52" fillId="16" borderId="74" xfId="0" applyFont="1" applyFill="1" applyBorder="1" applyAlignment="1" applyProtection="1">
      <alignment horizontal="center" vertical="center"/>
      <protection hidden="1"/>
    </xf>
    <xf numFmtId="9" fontId="52" fillId="16" borderId="53" xfId="0" applyNumberFormat="1" applyFont="1" applyFill="1" applyBorder="1" applyAlignment="1" applyProtection="1">
      <alignment horizontal="center" vertical="center" wrapText="1"/>
      <protection hidden="1"/>
    </xf>
    <xf numFmtId="9" fontId="52" fillId="16" borderId="54" xfId="0" applyNumberFormat="1" applyFont="1" applyFill="1" applyBorder="1" applyAlignment="1" applyProtection="1">
      <alignment horizontal="center" vertical="center" wrapText="1"/>
      <protection hidden="1"/>
    </xf>
    <xf numFmtId="9" fontId="5" fillId="16" borderId="55" xfId="0" applyNumberFormat="1" applyFont="1" applyFill="1" applyBorder="1" applyAlignment="1" applyProtection="1">
      <alignment horizontal="justify" vertical="center" wrapText="1"/>
      <protection hidden="1"/>
    </xf>
    <xf numFmtId="9" fontId="5" fillId="16" borderId="56" xfId="0" applyNumberFormat="1" applyFont="1" applyFill="1" applyBorder="1" applyAlignment="1" applyProtection="1">
      <alignment horizontal="justify" vertical="center" wrapText="1"/>
      <protection hidden="1"/>
    </xf>
    <xf numFmtId="0" fontId="69" fillId="16" borderId="108" xfId="2" applyFont="1" applyFill="1" applyBorder="1" applyAlignment="1" applyProtection="1">
      <alignment horizontal="center" vertical="center" wrapText="1"/>
      <protection hidden="1"/>
    </xf>
    <xf numFmtId="0" fontId="69" fillId="16" borderId="109" xfId="2" applyFont="1" applyFill="1" applyBorder="1" applyAlignment="1" applyProtection="1">
      <alignment horizontal="center" vertical="center" wrapText="1"/>
      <protection hidden="1"/>
    </xf>
    <xf numFmtId="0" fontId="69" fillId="16" borderId="110" xfId="2" applyFont="1" applyFill="1" applyBorder="1" applyAlignment="1" applyProtection="1">
      <alignment horizontal="center" vertical="center" wrapText="1"/>
      <protection hidden="1"/>
    </xf>
    <xf numFmtId="0" fontId="75" fillId="3" borderId="103" xfId="0" applyFont="1" applyFill="1" applyBorder="1" applyAlignment="1">
      <alignment horizontal="justify" vertical="center" wrapText="1"/>
    </xf>
    <xf numFmtId="0" fontId="75" fillId="3" borderId="104" xfId="0" applyFont="1" applyFill="1" applyBorder="1" applyAlignment="1">
      <alignment horizontal="justify" vertical="center" wrapText="1"/>
    </xf>
    <xf numFmtId="0" fontId="47" fillId="0" borderId="0" xfId="0" applyFont="1" applyAlignment="1">
      <alignment horizontal="left" vertical="center" wrapText="1"/>
    </xf>
    <xf numFmtId="0" fontId="50" fillId="16" borderId="80" xfId="0" applyFont="1" applyFill="1" applyBorder="1" applyAlignment="1">
      <alignment horizontal="center" vertical="center" wrapText="1"/>
    </xf>
    <xf numFmtId="0" fontId="50" fillId="16" borderId="104" xfId="0" applyFont="1" applyFill="1" applyBorder="1" applyAlignment="1">
      <alignment horizontal="center" vertical="center" wrapText="1"/>
    </xf>
    <xf numFmtId="0" fontId="49" fillId="16" borderId="100" xfId="0" applyFont="1" applyFill="1" applyBorder="1" applyAlignment="1">
      <alignment horizontal="center" vertical="center" wrapText="1"/>
    </xf>
    <xf numFmtId="0" fontId="49" fillId="16" borderId="102"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50" fillId="16" borderId="101" xfId="0" applyFont="1" applyFill="1" applyBorder="1" applyAlignment="1">
      <alignment horizontal="center" vertical="center"/>
    </xf>
    <xf numFmtId="0" fontId="48" fillId="16" borderId="40" xfId="0" applyFont="1" applyFill="1" applyBorder="1" applyAlignment="1" applyProtection="1">
      <alignment horizontal="center" vertical="center" wrapText="1"/>
      <protection hidden="1"/>
    </xf>
    <xf numFmtId="0" fontId="48" fillId="16" borderId="42" xfId="0" applyFont="1" applyFill="1" applyBorder="1" applyAlignment="1" applyProtection="1">
      <alignment horizontal="center" vertical="center" wrapText="1"/>
      <protection hidden="1"/>
    </xf>
    <xf numFmtId="0" fontId="48" fillId="16" borderId="45" xfId="0" applyFont="1" applyFill="1" applyBorder="1" applyAlignment="1" applyProtection="1">
      <alignment horizontal="center" vertical="center" wrapText="1"/>
      <protection hidden="1"/>
    </xf>
    <xf numFmtId="0" fontId="1" fillId="3" borderId="50" xfId="0" applyFont="1" applyFill="1" applyBorder="1" applyAlignment="1" applyProtection="1">
      <alignment horizontal="justify" vertical="center" wrapText="1"/>
      <protection hidden="1"/>
    </xf>
    <xf numFmtId="0" fontId="1" fillId="3" borderId="51" xfId="0" applyFont="1" applyFill="1" applyBorder="1" applyAlignment="1" applyProtection="1">
      <alignment horizontal="justify" vertical="center" wrapText="1"/>
      <protection hidden="1"/>
    </xf>
    <xf numFmtId="0" fontId="1" fillId="3" borderId="52" xfId="0" applyFont="1" applyFill="1" applyBorder="1" applyAlignment="1" applyProtection="1">
      <alignment horizontal="justify" vertical="center" wrapText="1"/>
      <protection hidden="1"/>
    </xf>
    <xf numFmtId="0" fontId="1" fillId="3" borderId="90" xfId="0" applyFont="1" applyFill="1" applyBorder="1" applyAlignment="1" applyProtection="1">
      <alignment horizontal="justify" vertical="center" wrapText="1"/>
      <protection hidden="1"/>
    </xf>
    <xf numFmtId="0" fontId="1" fillId="3" borderId="91" xfId="0" applyFont="1" applyFill="1" applyBorder="1" applyAlignment="1" applyProtection="1">
      <alignment horizontal="justify" vertical="center" wrapText="1"/>
      <protection hidden="1"/>
    </xf>
    <xf numFmtId="0" fontId="1" fillId="3" borderId="93" xfId="0" applyFont="1" applyFill="1" applyBorder="1" applyAlignment="1" applyProtection="1">
      <alignment horizontal="justify" vertical="center" wrapText="1"/>
      <protection hidden="1"/>
    </xf>
    <xf numFmtId="0" fontId="48" fillId="16" borderId="36" xfId="0" applyFont="1" applyFill="1" applyBorder="1" applyAlignment="1" applyProtection="1">
      <alignment horizontal="center" vertical="center"/>
      <protection hidden="1"/>
    </xf>
    <xf numFmtId="0" fontId="1" fillId="3" borderId="94" xfId="0" applyFont="1" applyFill="1" applyBorder="1" applyAlignment="1" applyProtection="1">
      <alignment horizontal="justify" vertical="center" wrapText="1"/>
      <protection hidden="1"/>
    </xf>
    <xf numFmtId="0" fontId="1" fillId="3" borderId="98" xfId="0" applyFont="1" applyFill="1" applyBorder="1" applyAlignment="1" applyProtection="1">
      <alignment horizontal="justify" vertical="center" wrapText="1"/>
      <protection hidden="1"/>
    </xf>
    <xf numFmtId="0" fontId="1" fillId="3" borderId="95" xfId="0" applyFont="1" applyFill="1" applyBorder="1" applyAlignment="1" applyProtection="1">
      <alignment horizontal="justify" vertical="center" wrapText="1"/>
      <protection hidden="1"/>
    </xf>
    <xf numFmtId="0" fontId="1" fillId="3" borderId="99" xfId="0" applyFont="1" applyFill="1" applyBorder="1" applyAlignment="1" applyProtection="1">
      <alignment horizontal="justify" vertical="center" wrapText="1"/>
      <protection hidden="1"/>
    </xf>
    <xf numFmtId="0" fontId="48" fillId="16" borderId="34" xfId="0" applyFont="1" applyFill="1" applyBorder="1" applyAlignment="1" applyProtection="1">
      <alignment horizontal="center" vertical="center" wrapText="1"/>
      <protection hidden="1"/>
    </xf>
    <xf numFmtId="0" fontId="48" fillId="16" borderId="0" xfId="0" applyFont="1" applyFill="1" applyAlignment="1" applyProtection="1">
      <alignment horizontal="center" vertical="center" wrapText="1"/>
      <protection hidden="1"/>
    </xf>
    <xf numFmtId="0" fontId="48" fillId="16" borderId="88" xfId="0" applyFont="1" applyFill="1" applyBorder="1" applyAlignment="1" applyProtection="1">
      <alignment horizontal="center" vertical="center" wrapText="1"/>
      <protection hidden="1"/>
    </xf>
    <xf numFmtId="0" fontId="48" fillId="16" borderId="79" xfId="0" applyFont="1" applyFill="1" applyBorder="1" applyAlignment="1" applyProtection="1">
      <alignment horizontal="center" vertical="center" wrapText="1"/>
      <protection hidden="1"/>
    </xf>
    <xf numFmtId="0" fontId="48" fillId="16" borderId="48" xfId="0" applyFont="1" applyFill="1" applyBorder="1" applyAlignment="1" applyProtection="1">
      <alignment horizontal="center" vertical="center" wrapText="1"/>
      <protection hidden="1"/>
    </xf>
    <xf numFmtId="49" fontId="1" fillId="3" borderId="50" xfId="0" applyNumberFormat="1" applyFont="1" applyFill="1" applyBorder="1" applyAlignment="1" applyProtection="1">
      <alignment horizontal="justify" vertical="center" wrapText="1"/>
      <protection hidden="1"/>
    </xf>
    <xf numFmtId="49" fontId="1" fillId="3" borderId="51" xfId="0" applyNumberFormat="1" applyFont="1" applyFill="1" applyBorder="1" applyAlignment="1" applyProtection="1">
      <alignment horizontal="justify" vertical="center" wrapText="1"/>
      <protection hidden="1"/>
    </xf>
    <xf numFmtId="49" fontId="1" fillId="3" borderId="52" xfId="0" applyNumberFormat="1" applyFont="1" applyFill="1" applyBorder="1" applyAlignment="1" applyProtection="1">
      <alignment horizontal="justify" vertical="center" wrapText="1"/>
      <protection hidden="1"/>
    </xf>
    <xf numFmtId="49" fontId="1" fillId="3" borderId="90" xfId="0" applyNumberFormat="1" applyFont="1" applyFill="1" applyBorder="1" applyAlignment="1" applyProtection="1">
      <alignment horizontal="justify" vertical="center" wrapText="1"/>
      <protection hidden="1"/>
    </xf>
    <xf numFmtId="49" fontId="1" fillId="3" borderId="91" xfId="0" applyNumberFormat="1" applyFont="1" applyFill="1" applyBorder="1" applyAlignment="1" applyProtection="1">
      <alignment horizontal="justify" vertical="center" wrapText="1"/>
      <protection hidden="1"/>
    </xf>
    <xf numFmtId="49" fontId="1" fillId="3" borderId="93" xfId="0" applyNumberFormat="1" applyFont="1" applyFill="1" applyBorder="1" applyAlignment="1" applyProtection="1">
      <alignment horizontal="justify" vertical="center" wrapText="1"/>
      <protection hidden="1"/>
    </xf>
    <xf numFmtId="0" fontId="48" fillId="16" borderId="36" xfId="0" applyFont="1" applyFill="1" applyBorder="1" applyAlignment="1" applyProtection="1">
      <alignment horizontal="center" vertical="center" wrapText="1"/>
      <protection hidden="1"/>
    </xf>
    <xf numFmtId="0" fontId="48" fillId="16" borderId="35" xfId="0" applyFont="1" applyFill="1" applyBorder="1" applyAlignment="1" applyProtection="1">
      <alignment horizontal="center" vertical="center" wrapText="1"/>
      <protection hidden="1"/>
    </xf>
    <xf numFmtId="0" fontId="3" fillId="3" borderId="107" xfId="0" applyFont="1" applyFill="1" applyBorder="1" applyAlignment="1" applyProtection="1">
      <alignment horizontal="justify" vertical="top" wrapText="1"/>
      <protection hidden="1"/>
    </xf>
    <xf numFmtId="0" fontId="3" fillId="3" borderId="56" xfId="0" applyFont="1" applyFill="1" applyBorder="1" applyAlignment="1" applyProtection="1">
      <alignment horizontal="justify" vertical="top" wrapText="1"/>
      <protection hidden="1"/>
    </xf>
    <xf numFmtId="0" fontId="1" fillId="3" borderId="54" xfId="0" applyFont="1" applyFill="1" applyBorder="1" applyAlignment="1" applyProtection="1">
      <alignment horizontal="justify" vertical="center" wrapText="1"/>
      <protection hidden="1"/>
    </xf>
    <xf numFmtId="0" fontId="1" fillId="3" borderId="56" xfId="0" applyFont="1" applyFill="1" applyBorder="1" applyAlignment="1" applyProtection="1">
      <alignment horizontal="justify" vertical="center" wrapText="1"/>
      <protection hidden="1"/>
    </xf>
    <xf numFmtId="0" fontId="1" fillId="3" borderId="58" xfId="0" applyFont="1" applyFill="1" applyBorder="1" applyAlignment="1" applyProtection="1">
      <alignment horizontal="justify" vertical="center" wrapText="1"/>
      <protection hidden="1"/>
    </xf>
    <xf numFmtId="0" fontId="3" fillId="3" borderId="72" xfId="0" applyFont="1" applyFill="1" applyBorder="1" applyAlignment="1" applyProtection="1">
      <alignment horizontal="center" wrapText="1"/>
      <protection hidden="1"/>
    </xf>
    <xf numFmtId="0" fontId="3" fillId="3" borderId="79" xfId="0" applyFont="1" applyFill="1" applyBorder="1" applyAlignment="1" applyProtection="1">
      <alignment horizontal="center" wrapText="1"/>
      <protection hidden="1"/>
    </xf>
    <xf numFmtId="0" fontId="3" fillId="3" borderId="48" xfId="0" applyFont="1" applyFill="1" applyBorder="1" applyAlignment="1" applyProtection="1">
      <alignment horizontal="center" wrapText="1"/>
      <protection hidden="1"/>
    </xf>
    <xf numFmtId="0" fontId="1" fillId="3" borderId="106" xfId="0" applyFont="1" applyFill="1" applyBorder="1" applyAlignment="1" applyProtection="1">
      <alignment horizontal="justify" vertical="center" wrapText="1"/>
      <protection hidden="1"/>
    </xf>
    <xf numFmtId="0" fontId="48" fillId="16" borderId="105" xfId="0" applyFont="1" applyFill="1" applyBorder="1" applyAlignment="1" applyProtection="1">
      <alignment horizontal="center" vertical="center" wrapText="1"/>
      <protection hidden="1"/>
    </xf>
    <xf numFmtId="0" fontId="3" fillId="3" borderId="88" xfId="0" applyFont="1" applyFill="1" applyBorder="1" applyAlignment="1" applyProtection="1">
      <alignment horizontal="center" wrapText="1"/>
      <protection hidden="1"/>
    </xf>
    <xf numFmtId="0" fontId="1" fillId="3" borderId="88" xfId="0" applyFont="1" applyFill="1" applyBorder="1" applyAlignment="1" applyProtection="1">
      <alignment horizontal="center" wrapText="1"/>
      <protection hidden="1"/>
    </xf>
    <xf numFmtId="0" fontId="1" fillId="3" borderId="79" xfId="0" applyFont="1" applyFill="1" applyBorder="1" applyAlignment="1" applyProtection="1">
      <alignment horizontal="center" wrapText="1"/>
      <protection hidden="1"/>
    </xf>
    <xf numFmtId="0" fontId="1" fillId="3" borderId="68" xfId="0" applyFont="1" applyFill="1" applyBorder="1" applyAlignment="1" applyProtection="1">
      <alignment horizontal="center" wrapText="1"/>
      <protection hidden="1"/>
    </xf>
    <xf numFmtId="0" fontId="1" fillId="3" borderId="88" xfId="0" applyFont="1" applyFill="1" applyBorder="1" applyAlignment="1" applyProtection="1">
      <alignment horizontal="center" vertical="top" wrapText="1"/>
      <protection hidden="1"/>
    </xf>
    <xf numFmtId="0" fontId="1" fillId="3" borderId="79" xfId="0" applyFont="1" applyFill="1" applyBorder="1" applyAlignment="1" applyProtection="1">
      <alignment horizontal="center" vertical="top" wrapText="1"/>
      <protection hidden="1"/>
    </xf>
    <xf numFmtId="0" fontId="1" fillId="3" borderId="68" xfId="0" applyFont="1" applyFill="1" applyBorder="1" applyAlignment="1" applyProtection="1">
      <alignment horizontal="center" vertical="top" wrapText="1"/>
      <protection hidden="1"/>
    </xf>
    <xf numFmtId="0" fontId="48" fillId="16" borderId="54" xfId="0" applyFont="1" applyFill="1" applyBorder="1" applyAlignment="1" applyProtection="1">
      <alignment horizontal="center" vertical="center"/>
      <protection hidden="1"/>
    </xf>
    <xf numFmtId="0" fontId="48" fillId="16" borderId="106" xfId="0" applyFont="1" applyFill="1" applyBorder="1" applyAlignment="1" applyProtection="1">
      <alignment horizontal="center" vertical="center"/>
      <protection hidden="1"/>
    </xf>
    <xf numFmtId="0" fontId="48" fillId="16" borderId="42" xfId="0" applyFont="1" applyFill="1" applyBorder="1" applyAlignment="1" applyProtection="1">
      <alignment horizontal="center" vertical="center"/>
      <protection hidden="1"/>
    </xf>
    <xf numFmtId="0" fontId="48" fillId="16" borderId="45" xfId="0" applyFont="1" applyFill="1" applyBorder="1" applyAlignment="1" applyProtection="1">
      <alignment horizontal="center" vertical="center"/>
      <protection hidden="1"/>
    </xf>
    <xf numFmtId="0" fontId="3" fillId="3" borderId="0" xfId="0" applyFont="1" applyFill="1" applyAlignment="1" applyProtection="1">
      <alignment horizontal="right" vertical="center"/>
      <protection hidden="1"/>
    </xf>
    <xf numFmtId="0" fontId="48" fillId="16" borderId="50" xfId="0" applyFont="1" applyFill="1" applyBorder="1" applyAlignment="1" applyProtection="1">
      <alignment horizontal="center" vertical="center" wrapText="1"/>
      <protection hidden="1"/>
    </xf>
    <xf numFmtId="0" fontId="48" fillId="16" borderId="90" xfId="0" applyFont="1" applyFill="1" applyBorder="1" applyAlignment="1" applyProtection="1">
      <alignment horizontal="center" vertical="center" wrapText="1"/>
      <protection hidden="1"/>
    </xf>
    <xf numFmtId="0" fontId="48" fillId="16" borderId="65" xfId="0" applyFont="1" applyFill="1" applyBorder="1" applyAlignment="1" applyProtection="1">
      <alignment horizontal="center" vertical="center" wrapText="1"/>
      <protection hidden="1"/>
    </xf>
    <xf numFmtId="0" fontId="48" fillId="16" borderId="72" xfId="0" applyFont="1" applyFill="1" applyBorder="1" applyAlignment="1" applyProtection="1">
      <alignment horizontal="center" vertical="center" wrapText="1"/>
      <protection hidden="1"/>
    </xf>
    <xf numFmtId="0" fontId="48" fillId="16" borderId="3" xfId="0" applyFont="1" applyFill="1" applyBorder="1" applyAlignment="1" applyProtection="1">
      <alignment horizontal="center" vertical="center" wrapText="1"/>
      <protection hidden="1"/>
    </xf>
    <xf numFmtId="0" fontId="48" fillId="16" borderId="5" xfId="0" applyFont="1" applyFill="1" applyBorder="1" applyAlignment="1" applyProtection="1">
      <alignment horizontal="center" vertical="center" wrapText="1"/>
      <protection hidden="1"/>
    </xf>
    <xf numFmtId="0" fontId="3" fillId="3" borderId="88" xfId="0" applyFont="1" applyFill="1" applyBorder="1" applyAlignment="1" applyProtection="1">
      <alignment horizontal="center"/>
      <protection hidden="1"/>
    </xf>
    <xf numFmtId="0" fontId="3" fillId="3" borderId="79" xfId="0" applyFont="1" applyFill="1" applyBorder="1" applyAlignment="1" applyProtection="1">
      <alignment horizontal="center"/>
      <protection hidden="1"/>
    </xf>
    <xf numFmtId="0" fontId="3" fillId="3" borderId="48" xfId="0" applyFont="1" applyFill="1" applyBorder="1" applyAlignment="1" applyProtection="1">
      <alignment horizontal="center"/>
      <protection hidden="1"/>
    </xf>
    <xf numFmtId="0" fontId="3" fillId="3" borderId="88" xfId="0" applyFont="1" applyFill="1" applyBorder="1" applyAlignment="1" applyProtection="1">
      <alignment horizontal="center" vertical="top"/>
      <protection hidden="1"/>
    </xf>
    <xf numFmtId="0" fontId="3" fillId="3" borderId="79" xfId="0" applyFont="1" applyFill="1" applyBorder="1" applyAlignment="1" applyProtection="1">
      <alignment horizontal="center" vertical="top"/>
      <protection hidden="1"/>
    </xf>
    <xf numFmtId="0" fontId="3" fillId="3" borderId="48" xfId="0" applyFont="1" applyFill="1" applyBorder="1" applyAlignment="1" applyProtection="1">
      <alignment horizontal="center" vertical="top"/>
      <protection hidden="1"/>
    </xf>
    <xf numFmtId="0" fontId="3" fillId="3" borderId="72" xfId="0" applyFont="1" applyFill="1" applyBorder="1" applyAlignment="1" applyProtection="1">
      <alignment horizontal="center"/>
      <protection hidden="1"/>
    </xf>
    <xf numFmtId="0" fontId="1" fillId="3" borderId="88" xfId="0" applyFont="1" applyFill="1" applyBorder="1" applyAlignment="1" applyProtection="1">
      <alignment horizontal="center"/>
      <protection hidden="1"/>
    </xf>
    <xf numFmtId="0" fontId="1" fillId="3" borderId="79" xfId="0" applyFont="1" applyFill="1" applyBorder="1" applyAlignment="1" applyProtection="1">
      <alignment horizontal="center"/>
      <protection hidden="1"/>
    </xf>
    <xf numFmtId="0" fontId="1" fillId="3" borderId="48" xfId="0" applyFont="1" applyFill="1" applyBorder="1" applyAlignment="1" applyProtection="1">
      <alignment horizontal="center"/>
      <protection hidden="1"/>
    </xf>
    <xf numFmtId="0" fontId="1" fillId="3" borderId="72" xfId="0" applyFont="1" applyFill="1" applyBorder="1" applyAlignment="1" applyProtection="1">
      <alignment horizontal="center"/>
      <protection hidden="1"/>
    </xf>
    <xf numFmtId="0" fontId="1" fillId="3" borderId="68" xfId="0" applyFont="1" applyFill="1" applyBorder="1" applyAlignment="1" applyProtection="1">
      <alignment horizontal="center"/>
      <protection hidden="1"/>
    </xf>
    <xf numFmtId="0" fontId="22" fillId="0" borderId="0" xfId="0" applyFont="1" applyAlignment="1">
      <alignment horizontal="center" vertical="center"/>
    </xf>
    <xf numFmtId="0" fontId="43" fillId="0" borderId="0" xfId="0" applyFont="1" applyAlignment="1">
      <alignment horizontal="center" vertical="center"/>
    </xf>
    <xf numFmtId="0" fontId="16" fillId="10" borderId="0" xfId="0" applyFont="1" applyFill="1" applyAlignment="1">
      <alignment horizontal="center" vertical="center" textRotation="90" wrapText="1" readingOrder="1"/>
    </xf>
    <xf numFmtId="0" fontId="16" fillId="10" borderId="6" xfId="0" applyFont="1" applyFill="1" applyBorder="1" applyAlignment="1">
      <alignment horizontal="center" vertical="center" textRotation="90" wrapText="1" readingOrder="1"/>
    </xf>
    <xf numFmtId="0" fontId="19" fillId="12" borderId="11" xfId="0" applyFont="1" applyFill="1" applyBorder="1" applyAlignment="1">
      <alignment horizontal="center" vertical="center" wrapText="1" readingOrder="1"/>
    </xf>
    <xf numFmtId="0" fontId="19" fillId="12" borderId="12" xfId="0" applyFont="1" applyFill="1" applyBorder="1" applyAlignment="1">
      <alignment horizontal="center" vertical="center" wrapText="1" readingOrder="1"/>
    </xf>
    <xf numFmtId="0" fontId="19" fillId="12" borderId="13" xfId="0" applyFont="1" applyFill="1" applyBorder="1" applyAlignment="1">
      <alignment horizontal="center" vertical="center" wrapText="1" readingOrder="1"/>
    </xf>
    <xf numFmtId="0" fontId="19" fillId="12" borderId="14" xfId="0" applyFont="1" applyFill="1" applyBorder="1" applyAlignment="1">
      <alignment horizontal="center" vertical="center" wrapText="1" readingOrder="1"/>
    </xf>
    <xf numFmtId="0" fontId="19" fillId="12" borderId="0" xfId="0" applyFont="1" applyFill="1" applyAlignment="1">
      <alignment horizontal="center" vertical="center" wrapText="1" readingOrder="1"/>
    </xf>
    <xf numFmtId="0" fontId="19" fillId="12" borderId="15" xfId="0" applyFont="1" applyFill="1" applyBorder="1" applyAlignment="1">
      <alignment horizontal="center" vertical="center" wrapText="1" readingOrder="1"/>
    </xf>
    <xf numFmtId="0" fontId="19" fillId="12" borderId="16" xfId="0" applyFont="1" applyFill="1" applyBorder="1" applyAlignment="1">
      <alignment horizontal="center" vertical="center" wrapText="1" readingOrder="1"/>
    </xf>
    <xf numFmtId="0" fontId="19" fillId="12" borderId="17" xfId="0" applyFont="1" applyFill="1" applyBorder="1" applyAlignment="1">
      <alignment horizontal="center" vertical="center" wrapText="1" readingOrder="1"/>
    </xf>
    <xf numFmtId="0" fontId="19" fillId="12" borderId="18" xfId="0" applyFont="1" applyFill="1" applyBorder="1" applyAlignment="1">
      <alignment horizontal="center" vertical="center" wrapText="1" readingOrder="1"/>
    </xf>
    <xf numFmtId="0" fontId="19" fillId="11" borderId="11" xfId="0" applyFont="1" applyFill="1" applyBorder="1" applyAlignment="1">
      <alignment horizontal="center" vertical="center" wrapText="1" readingOrder="1"/>
    </xf>
    <xf numFmtId="0" fontId="19" fillId="11" borderId="12" xfId="0" applyFont="1" applyFill="1" applyBorder="1" applyAlignment="1">
      <alignment horizontal="center" vertical="center" wrapText="1" readingOrder="1"/>
    </xf>
    <xf numFmtId="0" fontId="19" fillId="11" borderId="13" xfId="0" applyFont="1" applyFill="1" applyBorder="1" applyAlignment="1">
      <alignment horizontal="center" vertical="center" wrapText="1" readingOrder="1"/>
    </xf>
    <xf numFmtId="0" fontId="19" fillId="11" borderId="14" xfId="0" applyFont="1" applyFill="1" applyBorder="1" applyAlignment="1">
      <alignment horizontal="center" vertical="center" wrapText="1" readingOrder="1"/>
    </xf>
    <xf numFmtId="0" fontId="19" fillId="11" borderId="0" xfId="0" applyFont="1" applyFill="1" applyAlignment="1">
      <alignment horizontal="center" vertical="center" wrapText="1" readingOrder="1"/>
    </xf>
    <xf numFmtId="0" fontId="19" fillId="11" borderId="15" xfId="0" applyFont="1" applyFill="1" applyBorder="1" applyAlignment="1">
      <alignment horizontal="center" vertical="center" wrapText="1" readingOrder="1"/>
    </xf>
    <xf numFmtId="0" fontId="19" fillId="11" borderId="16" xfId="0" applyFont="1" applyFill="1" applyBorder="1" applyAlignment="1">
      <alignment horizontal="center" vertical="center" wrapText="1" readingOrder="1"/>
    </xf>
    <xf numFmtId="0" fontId="19" fillId="11" borderId="17" xfId="0" applyFont="1" applyFill="1" applyBorder="1" applyAlignment="1">
      <alignment horizontal="center" vertical="center" wrapText="1" readingOrder="1"/>
    </xf>
    <xf numFmtId="0" fontId="19" fillId="11" borderId="18" xfId="0" applyFont="1" applyFill="1" applyBorder="1" applyAlignment="1">
      <alignment horizontal="center" vertical="center" wrapText="1" readingOrder="1"/>
    </xf>
    <xf numFmtId="0" fontId="19" fillId="13" borderId="11" xfId="0" applyFont="1" applyFill="1" applyBorder="1" applyAlignment="1">
      <alignment horizontal="center" vertical="center" wrapText="1" readingOrder="1"/>
    </xf>
    <xf numFmtId="0" fontId="19" fillId="13" borderId="12" xfId="0" applyFont="1" applyFill="1" applyBorder="1" applyAlignment="1">
      <alignment horizontal="center" vertical="center" wrapText="1" readingOrder="1"/>
    </xf>
    <xf numFmtId="0" fontId="19" fillId="13" borderId="13" xfId="0" applyFont="1" applyFill="1" applyBorder="1" applyAlignment="1">
      <alignment horizontal="center" vertical="center" wrapText="1" readingOrder="1"/>
    </xf>
    <xf numFmtId="0" fontId="19" fillId="13" borderId="14" xfId="0" applyFont="1" applyFill="1" applyBorder="1" applyAlignment="1">
      <alignment horizontal="center" vertical="center" wrapText="1" readingOrder="1"/>
    </xf>
    <xf numFmtId="0" fontId="19" fillId="13" borderId="0" xfId="0" applyFont="1" applyFill="1" applyAlignment="1">
      <alignment horizontal="center" vertical="center" wrapText="1" readingOrder="1"/>
    </xf>
    <xf numFmtId="0" fontId="19" fillId="13" borderId="15" xfId="0" applyFont="1" applyFill="1" applyBorder="1" applyAlignment="1">
      <alignment horizontal="center" vertical="center" wrapText="1" readingOrder="1"/>
    </xf>
    <xf numFmtId="0" fontId="19" fillId="13" borderId="16" xfId="0" applyFont="1" applyFill="1" applyBorder="1" applyAlignment="1">
      <alignment horizontal="center" vertical="center" wrapText="1" readingOrder="1"/>
    </xf>
    <xf numFmtId="0" fontId="19" fillId="13" borderId="17" xfId="0" applyFont="1" applyFill="1" applyBorder="1" applyAlignment="1">
      <alignment horizontal="center" vertical="center" wrapText="1" readingOrder="1"/>
    </xf>
    <xf numFmtId="0" fontId="19" fillId="13" borderId="18" xfId="0" applyFont="1" applyFill="1" applyBorder="1" applyAlignment="1">
      <alignment horizontal="center" vertical="center" wrapText="1" readingOrder="1"/>
    </xf>
    <xf numFmtId="0" fontId="19" fillId="5" borderId="11" xfId="0" applyFont="1" applyFill="1" applyBorder="1" applyAlignment="1">
      <alignment horizontal="center" vertical="center" wrapText="1" readingOrder="1"/>
    </xf>
    <xf numFmtId="0" fontId="19" fillId="5" borderId="12" xfId="0" applyFont="1" applyFill="1" applyBorder="1" applyAlignment="1">
      <alignment horizontal="center" vertical="center" wrapText="1" readingOrder="1"/>
    </xf>
    <xf numFmtId="0" fontId="19" fillId="5" borderId="13" xfId="0" applyFont="1" applyFill="1" applyBorder="1" applyAlignment="1">
      <alignment horizontal="center" vertical="center" wrapText="1" readingOrder="1"/>
    </xf>
    <xf numFmtId="0" fontId="19" fillId="5" borderId="14" xfId="0" applyFont="1" applyFill="1" applyBorder="1" applyAlignment="1">
      <alignment horizontal="center" vertical="center" wrapText="1" readingOrder="1"/>
    </xf>
    <xf numFmtId="0" fontId="19" fillId="5" borderId="0" xfId="0" applyFont="1" applyFill="1" applyAlignment="1">
      <alignment horizontal="center" vertical="center" wrapText="1" readingOrder="1"/>
    </xf>
    <xf numFmtId="0" fontId="19" fillId="5" borderId="15" xfId="0" applyFont="1" applyFill="1" applyBorder="1" applyAlignment="1">
      <alignment horizontal="center" vertical="center" wrapText="1" readingOrder="1"/>
    </xf>
    <xf numFmtId="0" fontId="19" fillId="5" borderId="16" xfId="0" applyFont="1" applyFill="1" applyBorder="1" applyAlignment="1">
      <alignment horizontal="center" vertical="center" wrapText="1" readingOrder="1"/>
    </xf>
    <xf numFmtId="0" fontId="19" fillId="5" borderId="17" xfId="0" applyFont="1" applyFill="1" applyBorder="1" applyAlignment="1">
      <alignment horizontal="center" vertical="center" wrapText="1" readingOrder="1"/>
    </xf>
    <xf numFmtId="0" fontId="19" fillId="5" borderId="18" xfId="0" applyFont="1" applyFill="1" applyBorder="1" applyAlignment="1">
      <alignment horizontal="center" vertical="center" wrapText="1" readingOrder="1"/>
    </xf>
    <xf numFmtId="0" fontId="15" fillId="0" borderId="3" xfId="0" applyFont="1" applyBorder="1" applyAlignment="1">
      <alignment horizontal="center" vertical="center" wrapText="1"/>
    </xf>
    <xf numFmtId="0" fontId="15" fillId="0" borderId="10"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5" fillId="0" borderId="8" xfId="0" applyFont="1" applyBorder="1" applyAlignment="1">
      <alignment horizontal="center" vertical="center"/>
    </xf>
    <xf numFmtId="0" fontId="18" fillId="11" borderId="0" xfId="0" applyFont="1" applyFill="1" applyAlignment="1" applyProtection="1">
      <alignment horizontal="center" vertical="center" wrapText="1" readingOrder="1"/>
      <protection hidden="1"/>
    </xf>
    <xf numFmtId="0" fontId="18" fillId="11" borderId="6" xfId="0" applyFont="1" applyFill="1" applyBorder="1" applyAlignment="1" applyProtection="1">
      <alignment horizontal="center" vertical="center" wrapText="1" readingOrder="1"/>
      <protection hidden="1"/>
    </xf>
    <xf numFmtId="0" fontId="18" fillId="11" borderId="3" xfId="0" applyFont="1" applyFill="1" applyBorder="1" applyAlignment="1" applyProtection="1">
      <alignment horizontal="center" vertical="center" wrapText="1" readingOrder="1"/>
      <protection hidden="1"/>
    </xf>
    <xf numFmtId="0" fontId="18" fillId="11" borderId="10" xfId="0" applyFont="1" applyFill="1" applyBorder="1" applyAlignment="1" applyProtection="1">
      <alignment horizontal="center" vertical="center" wrapText="1" readingOrder="1"/>
      <protection hidden="1"/>
    </xf>
    <xf numFmtId="0" fontId="18" fillId="11" borderId="5" xfId="0" applyFont="1" applyFill="1" applyBorder="1" applyAlignment="1" applyProtection="1">
      <alignment horizontal="center" vertical="center" wrapText="1" readingOrder="1"/>
      <protection hidden="1"/>
    </xf>
    <xf numFmtId="0" fontId="18" fillId="11" borderId="4" xfId="0" applyFont="1" applyFill="1" applyBorder="1" applyAlignment="1" applyProtection="1">
      <alignment horizontal="center" vertical="center" wrapText="1" readingOrder="1"/>
      <protection hidden="1"/>
    </xf>
    <xf numFmtId="0" fontId="16" fillId="10" borderId="0" xfId="0" applyFont="1" applyFill="1" applyAlignment="1">
      <alignment horizontal="center" vertical="center" wrapText="1" readingOrder="1"/>
    </xf>
    <xf numFmtId="0" fontId="15" fillId="0" borderId="10" xfId="0" applyFont="1" applyBorder="1" applyAlignment="1">
      <alignment horizontal="center" vertical="center" wrapText="1"/>
    </xf>
    <xf numFmtId="0" fontId="18" fillId="11" borderId="7" xfId="0" applyFont="1" applyFill="1" applyBorder="1" applyAlignment="1" applyProtection="1">
      <alignment horizontal="center" vertical="center" wrapText="1" readingOrder="1"/>
      <protection hidden="1"/>
    </xf>
    <xf numFmtId="0" fontId="18" fillId="11" borderId="9" xfId="0" applyFont="1" applyFill="1" applyBorder="1" applyAlignment="1" applyProtection="1">
      <alignment horizontal="center" vertical="center" wrapText="1" readingOrder="1"/>
      <protection hidden="1"/>
    </xf>
    <xf numFmtId="0" fontId="18" fillId="11" borderId="8" xfId="0" applyFont="1" applyFill="1" applyBorder="1" applyAlignment="1" applyProtection="1">
      <alignment horizontal="center" vertical="center" wrapText="1" readingOrder="1"/>
      <protection hidden="1"/>
    </xf>
    <xf numFmtId="0" fontId="18" fillId="12" borderId="5" xfId="0" applyFont="1" applyFill="1" applyBorder="1" applyAlignment="1" applyProtection="1">
      <alignment horizontal="center" wrapText="1" readingOrder="1"/>
      <protection hidden="1"/>
    </xf>
    <xf numFmtId="0" fontId="18" fillId="12" borderId="0" xfId="0" applyFont="1" applyFill="1" applyAlignment="1" applyProtection="1">
      <alignment horizontal="center" wrapText="1" readingOrder="1"/>
      <protection hidden="1"/>
    </xf>
    <xf numFmtId="0" fontId="18" fillId="12" borderId="6" xfId="0" applyFont="1" applyFill="1" applyBorder="1" applyAlignment="1" applyProtection="1">
      <alignment horizontal="center" wrapText="1" readingOrder="1"/>
      <protection hidden="1"/>
    </xf>
    <xf numFmtId="0" fontId="18" fillId="12" borderId="7" xfId="0" applyFont="1" applyFill="1" applyBorder="1" applyAlignment="1" applyProtection="1">
      <alignment horizontal="center" wrapText="1" readingOrder="1"/>
      <protection hidden="1"/>
    </xf>
    <xf numFmtId="0" fontId="18" fillId="12" borderId="9" xfId="0" applyFont="1" applyFill="1" applyBorder="1" applyAlignment="1" applyProtection="1">
      <alignment horizontal="center" wrapText="1" readingOrder="1"/>
      <protection hidden="1"/>
    </xf>
    <xf numFmtId="0" fontId="18" fillId="12" borderId="8" xfId="0" applyFont="1" applyFill="1" applyBorder="1" applyAlignment="1" applyProtection="1">
      <alignment horizontal="center" wrapText="1" readingOrder="1"/>
      <protection hidden="1"/>
    </xf>
    <xf numFmtId="0" fontId="18" fillId="12" borderId="3" xfId="0" applyFont="1" applyFill="1" applyBorder="1" applyAlignment="1" applyProtection="1">
      <alignment horizontal="center" wrapText="1" readingOrder="1"/>
      <protection hidden="1"/>
    </xf>
    <xf numFmtId="0" fontId="18" fillId="12" borderId="10" xfId="0" applyFont="1" applyFill="1" applyBorder="1" applyAlignment="1" applyProtection="1">
      <alignment horizontal="center" wrapText="1" readingOrder="1"/>
      <protection hidden="1"/>
    </xf>
    <xf numFmtId="0" fontId="18" fillId="12" borderId="4" xfId="0" applyFont="1" applyFill="1" applyBorder="1" applyAlignment="1" applyProtection="1">
      <alignment horizontal="center" wrapText="1" readingOrder="1"/>
      <protection hidden="1"/>
    </xf>
    <xf numFmtId="0" fontId="18" fillId="13" borderId="5" xfId="0" applyFont="1" applyFill="1" applyBorder="1" applyAlignment="1" applyProtection="1">
      <alignment horizontal="center" wrapText="1" readingOrder="1"/>
      <protection hidden="1"/>
    </xf>
    <xf numFmtId="0" fontId="18" fillId="13" borderId="0" xfId="0" applyFont="1" applyFill="1" applyAlignment="1" applyProtection="1">
      <alignment horizontal="center" wrapText="1" readingOrder="1"/>
      <protection hidden="1"/>
    </xf>
    <xf numFmtId="0" fontId="18" fillId="13" borderId="6" xfId="0" applyFont="1" applyFill="1" applyBorder="1" applyAlignment="1" applyProtection="1">
      <alignment horizontal="center" wrapText="1" readingOrder="1"/>
      <protection hidden="1"/>
    </xf>
    <xf numFmtId="0" fontId="18" fillId="13" borderId="7" xfId="0" applyFont="1" applyFill="1" applyBorder="1" applyAlignment="1" applyProtection="1">
      <alignment horizontal="center" wrapText="1" readingOrder="1"/>
      <protection hidden="1"/>
    </xf>
    <xf numFmtId="0" fontId="18" fillId="13" borderId="9" xfId="0" applyFont="1" applyFill="1" applyBorder="1" applyAlignment="1" applyProtection="1">
      <alignment horizontal="center" wrapText="1" readingOrder="1"/>
      <protection hidden="1"/>
    </xf>
    <xf numFmtId="0" fontId="18" fillId="13" borderId="8" xfId="0" applyFont="1" applyFill="1" applyBorder="1" applyAlignment="1" applyProtection="1">
      <alignment horizontal="center" wrapText="1" readingOrder="1"/>
      <protection hidden="1"/>
    </xf>
    <xf numFmtId="0" fontId="18" fillId="13" borderId="3" xfId="0" applyFont="1" applyFill="1" applyBorder="1" applyAlignment="1" applyProtection="1">
      <alignment horizontal="center" wrapText="1" readingOrder="1"/>
      <protection hidden="1"/>
    </xf>
    <xf numFmtId="0" fontId="18" fillId="13" borderId="10" xfId="0" applyFont="1" applyFill="1" applyBorder="1" applyAlignment="1" applyProtection="1">
      <alignment horizontal="center" wrapText="1" readingOrder="1"/>
      <protection hidden="1"/>
    </xf>
    <xf numFmtId="0" fontId="18" fillId="13" borderId="4" xfId="0" applyFont="1" applyFill="1" applyBorder="1" applyAlignment="1" applyProtection="1">
      <alignment horizontal="center" wrapText="1" readingOrder="1"/>
      <protection hidden="1"/>
    </xf>
    <xf numFmtId="0" fontId="18" fillId="5" borderId="0" xfId="0" applyFont="1" applyFill="1" applyAlignment="1" applyProtection="1">
      <alignment horizontal="center" wrapText="1" readingOrder="1"/>
      <protection hidden="1"/>
    </xf>
    <xf numFmtId="0" fontId="18" fillId="5" borderId="6" xfId="0" applyFont="1" applyFill="1" applyBorder="1" applyAlignment="1" applyProtection="1">
      <alignment horizontal="center" wrapText="1" readingOrder="1"/>
      <protection hidden="1"/>
    </xf>
    <xf numFmtId="0" fontId="18" fillId="5" borderId="5" xfId="0" applyFont="1" applyFill="1" applyBorder="1" applyAlignment="1" applyProtection="1">
      <alignment horizontal="center" wrapText="1" readingOrder="1"/>
      <protection hidden="1"/>
    </xf>
    <xf numFmtId="0" fontId="18" fillId="5" borderId="7" xfId="0" applyFont="1" applyFill="1" applyBorder="1" applyAlignment="1" applyProtection="1">
      <alignment horizontal="center" wrapText="1" readingOrder="1"/>
      <protection hidden="1"/>
    </xf>
    <xf numFmtId="0" fontId="18" fillId="5" borderId="9" xfId="0" applyFont="1" applyFill="1" applyBorder="1" applyAlignment="1" applyProtection="1">
      <alignment horizontal="center" wrapText="1" readingOrder="1"/>
      <protection hidden="1"/>
    </xf>
    <xf numFmtId="0" fontId="18" fillId="5" borderId="8" xfId="0" applyFont="1" applyFill="1" applyBorder="1" applyAlignment="1" applyProtection="1">
      <alignment horizontal="center" wrapText="1" readingOrder="1"/>
      <protection hidden="1"/>
    </xf>
    <xf numFmtId="0" fontId="18" fillId="5" borderId="3" xfId="0" applyFont="1" applyFill="1" applyBorder="1" applyAlignment="1" applyProtection="1">
      <alignment horizontal="center" wrapText="1" readingOrder="1"/>
      <protection hidden="1"/>
    </xf>
    <xf numFmtId="0" fontId="18" fillId="5" borderId="10" xfId="0" applyFont="1" applyFill="1" applyBorder="1" applyAlignment="1" applyProtection="1">
      <alignment horizontal="center" wrapText="1" readingOrder="1"/>
      <protection hidden="1"/>
    </xf>
    <xf numFmtId="0" fontId="18" fillId="5" borderId="4" xfId="0" applyFont="1" applyFill="1" applyBorder="1" applyAlignment="1" applyProtection="1">
      <alignment horizontal="center" wrapText="1" readingOrder="1"/>
      <protection hidden="1"/>
    </xf>
    <xf numFmtId="0" fontId="23" fillId="0" borderId="0" xfId="0" applyFont="1" applyAlignment="1">
      <alignment horizontal="center" vertical="center" wrapText="1"/>
    </xf>
    <xf numFmtId="0" fontId="40" fillId="11" borderId="11" xfId="0" applyFont="1" applyFill="1" applyBorder="1" applyAlignment="1">
      <alignment horizontal="center" vertical="center" wrapText="1" readingOrder="1"/>
    </xf>
    <xf numFmtId="0" fontId="40" fillId="11" borderId="12" xfId="0" applyFont="1" applyFill="1" applyBorder="1" applyAlignment="1">
      <alignment horizontal="center" vertical="center" wrapText="1" readingOrder="1"/>
    </xf>
    <xf numFmtId="0" fontId="40" fillId="11" borderId="13" xfId="0" applyFont="1" applyFill="1" applyBorder="1" applyAlignment="1">
      <alignment horizontal="center" vertical="center" wrapText="1" readingOrder="1"/>
    </xf>
    <xf numFmtId="0" fontId="40" fillId="11" borderId="14" xfId="0" applyFont="1" applyFill="1" applyBorder="1" applyAlignment="1">
      <alignment horizontal="center" vertical="center" wrapText="1" readingOrder="1"/>
    </xf>
    <xf numFmtId="0" fontId="40" fillId="11" borderId="0" xfId="0" applyFont="1" applyFill="1" applyAlignment="1">
      <alignment horizontal="center" vertical="center" wrapText="1" readingOrder="1"/>
    </xf>
    <xf numFmtId="0" fontId="40" fillId="11" borderId="15" xfId="0" applyFont="1" applyFill="1" applyBorder="1" applyAlignment="1">
      <alignment horizontal="center" vertical="center" wrapText="1" readingOrder="1"/>
    </xf>
    <xf numFmtId="0" fontId="40" fillId="11" borderId="16" xfId="0" applyFont="1" applyFill="1" applyBorder="1" applyAlignment="1">
      <alignment horizontal="center" vertical="center" wrapText="1" readingOrder="1"/>
    </xf>
    <xf numFmtId="0" fontId="40" fillId="11" borderId="17" xfId="0" applyFont="1" applyFill="1" applyBorder="1" applyAlignment="1">
      <alignment horizontal="center" vertical="center" wrapText="1" readingOrder="1"/>
    </xf>
    <xf numFmtId="0" fontId="40" fillId="11" borderId="18" xfId="0" applyFont="1" applyFill="1" applyBorder="1" applyAlignment="1">
      <alignment horizontal="center" vertical="center" wrapText="1" readingOrder="1"/>
    </xf>
    <xf numFmtId="0" fontId="41" fillId="0" borderId="3" xfId="0" applyFont="1" applyBorder="1" applyAlignment="1">
      <alignment horizontal="center" vertical="center" wrapText="1"/>
    </xf>
    <xf numFmtId="0" fontId="41" fillId="0" borderId="10" xfId="0" applyFont="1" applyBorder="1" applyAlignment="1">
      <alignment horizontal="center" vertical="center"/>
    </xf>
    <xf numFmtId="0" fontId="41" fillId="0" borderId="5" xfId="0" applyFont="1" applyBorder="1" applyAlignment="1">
      <alignment horizontal="center" vertical="center" wrapText="1"/>
    </xf>
    <xf numFmtId="0" fontId="41" fillId="0" borderId="0" xfId="0" applyFont="1" applyAlignment="1">
      <alignment horizontal="center" vertical="center"/>
    </xf>
    <xf numFmtId="0" fontId="41" fillId="0" borderId="5" xfId="0" applyFont="1" applyBorder="1" applyAlignment="1">
      <alignment horizontal="center" vertical="center"/>
    </xf>
    <xf numFmtId="0" fontId="41" fillId="0" borderId="7" xfId="0" applyFont="1" applyBorder="1" applyAlignment="1">
      <alignment horizontal="center" vertical="center"/>
    </xf>
    <xf numFmtId="0" fontId="41" fillId="0" borderId="9" xfId="0" applyFont="1" applyBorder="1" applyAlignment="1">
      <alignment horizontal="center" vertical="center"/>
    </xf>
    <xf numFmtId="0" fontId="40" fillId="12" borderId="11" xfId="0" applyFont="1" applyFill="1" applyBorder="1" applyAlignment="1">
      <alignment horizontal="center" vertical="center" wrapText="1" readingOrder="1"/>
    </xf>
    <xf numFmtId="0" fontId="40" fillId="12" borderId="12" xfId="0" applyFont="1" applyFill="1" applyBorder="1" applyAlignment="1">
      <alignment horizontal="center" vertical="center" wrapText="1" readingOrder="1"/>
    </xf>
    <xf numFmtId="0" fontId="40" fillId="12" borderId="13" xfId="0" applyFont="1" applyFill="1" applyBorder="1" applyAlignment="1">
      <alignment horizontal="center" vertical="center" wrapText="1" readingOrder="1"/>
    </xf>
    <xf numFmtId="0" fontId="40" fillId="12" borderId="14" xfId="0" applyFont="1" applyFill="1" applyBorder="1" applyAlignment="1">
      <alignment horizontal="center" vertical="center" wrapText="1" readingOrder="1"/>
    </xf>
    <xf numFmtId="0" fontId="40" fillId="12" borderId="0" xfId="0" applyFont="1" applyFill="1" applyAlignment="1">
      <alignment horizontal="center" vertical="center" wrapText="1" readingOrder="1"/>
    </xf>
    <xf numFmtId="0" fontId="40" fillId="12" borderId="15" xfId="0" applyFont="1" applyFill="1" applyBorder="1" applyAlignment="1">
      <alignment horizontal="center" vertical="center" wrapText="1" readingOrder="1"/>
    </xf>
    <xf numFmtId="0" fontId="40" fillId="12" borderId="16" xfId="0" applyFont="1" applyFill="1" applyBorder="1" applyAlignment="1">
      <alignment horizontal="center" vertical="center" wrapText="1" readingOrder="1"/>
    </xf>
    <xf numFmtId="0" fontId="40" fillId="12" borderId="17" xfId="0" applyFont="1" applyFill="1" applyBorder="1" applyAlignment="1">
      <alignment horizontal="center" vertical="center" wrapText="1" readingOrder="1"/>
    </xf>
    <xf numFmtId="0" fontId="40" fillId="12" borderId="18" xfId="0" applyFont="1" applyFill="1" applyBorder="1" applyAlignment="1">
      <alignment horizontal="center" vertical="center" wrapText="1" readingOrder="1"/>
    </xf>
    <xf numFmtId="0" fontId="39" fillId="0" borderId="0" xfId="0" applyFont="1" applyAlignment="1">
      <alignment horizontal="center" vertical="center" wrapText="1"/>
    </xf>
    <xf numFmtId="0" fontId="20" fillId="0" borderId="0" xfId="0" applyFont="1" applyAlignment="1">
      <alignment horizontal="center" vertical="center" wrapText="1"/>
    </xf>
    <xf numFmtId="0" fontId="41" fillId="0" borderId="4" xfId="0" applyFont="1" applyBorder="1" applyAlignment="1">
      <alignment horizontal="center" vertical="center"/>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0" fillId="5" borderId="11" xfId="0" applyFont="1" applyFill="1" applyBorder="1" applyAlignment="1">
      <alignment horizontal="center" vertical="center" wrapText="1" readingOrder="1"/>
    </xf>
    <xf numFmtId="0" fontId="40" fillId="5" borderId="12" xfId="0" applyFont="1" applyFill="1" applyBorder="1" applyAlignment="1">
      <alignment horizontal="center" vertical="center" wrapText="1" readingOrder="1"/>
    </xf>
    <xf numFmtId="0" fontId="40" fillId="5" borderId="13" xfId="0" applyFont="1" applyFill="1" applyBorder="1" applyAlignment="1">
      <alignment horizontal="center" vertical="center" wrapText="1" readingOrder="1"/>
    </xf>
    <xf numFmtId="0" fontId="40" fillId="5" borderId="14" xfId="0" applyFont="1" applyFill="1" applyBorder="1" applyAlignment="1">
      <alignment horizontal="center" vertical="center" wrapText="1" readingOrder="1"/>
    </xf>
    <xf numFmtId="0" fontId="40" fillId="5" borderId="0" xfId="0" applyFont="1" applyFill="1" applyAlignment="1">
      <alignment horizontal="center" vertical="center" wrapText="1" readingOrder="1"/>
    </xf>
    <xf numFmtId="0" fontId="40" fillId="5" borderId="15" xfId="0" applyFont="1" applyFill="1" applyBorder="1" applyAlignment="1">
      <alignment horizontal="center" vertical="center" wrapText="1" readingOrder="1"/>
    </xf>
    <xf numFmtId="0" fontId="40" fillId="5" borderId="16" xfId="0" applyFont="1" applyFill="1" applyBorder="1" applyAlignment="1">
      <alignment horizontal="center" vertical="center" wrapText="1" readingOrder="1"/>
    </xf>
    <xf numFmtId="0" fontId="40" fillId="5" borderId="17" xfId="0" applyFont="1" applyFill="1" applyBorder="1" applyAlignment="1">
      <alignment horizontal="center" vertical="center" wrapText="1" readingOrder="1"/>
    </xf>
    <xf numFmtId="0" fontId="40" fillId="5" borderId="18" xfId="0" applyFont="1" applyFill="1" applyBorder="1" applyAlignment="1">
      <alignment horizontal="center" vertical="center" wrapText="1" readingOrder="1"/>
    </xf>
    <xf numFmtId="0" fontId="40" fillId="13" borderId="11" xfId="0" applyFont="1" applyFill="1" applyBorder="1" applyAlignment="1">
      <alignment horizontal="center" vertical="center" wrapText="1" readingOrder="1"/>
    </xf>
    <xf numFmtId="0" fontId="40" fillId="13" borderId="12" xfId="0" applyFont="1" applyFill="1" applyBorder="1" applyAlignment="1">
      <alignment horizontal="center" vertical="center" wrapText="1" readingOrder="1"/>
    </xf>
    <xf numFmtId="0" fontId="40" fillId="13" borderId="13" xfId="0" applyFont="1" applyFill="1" applyBorder="1" applyAlignment="1">
      <alignment horizontal="center" vertical="center" wrapText="1" readingOrder="1"/>
    </xf>
    <xf numFmtId="0" fontId="40" fillId="13" borderId="14" xfId="0" applyFont="1" applyFill="1" applyBorder="1" applyAlignment="1">
      <alignment horizontal="center" vertical="center" wrapText="1" readingOrder="1"/>
    </xf>
    <xf numFmtId="0" fontId="40" fillId="13" borderId="0" xfId="0" applyFont="1" applyFill="1" applyAlignment="1">
      <alignment horizontal="center" vertical="center" wrapText="1" readingOrder="1"/>
    </xf>
    <xf numFmtId="0" fontId="40" fillId="13" borderId="15" xfId="0" applyFont="1" applyFill="1" applyBorder="1" applyAlignment="1">
      <alignment horizontal="center" vertical="center" wrapText="1" readingOrder="1"/>
    </xf>
    <xf numFmtId="0" fontId="40" fillId="13" borderId="16" xfId="0" applyFont="1" applyFill="1" applyBorder="1" applyAlignment="1">
      <alignment horizontal="center" vertical="center" wrapText="1" readingOrder="1"/>
    </xf>
    <xf numFmtId="0" fontId="40" fillId="13" borderId="17" xfId="0" applyFont="1" applyFill="1" applyBorder="1" applyAlignment="1">
      <alignment horizontal="center" vertical="center" wrapText="1" readingOrder="1"/>
    </xf>
    <xf numFmtId="0" fontId="40" fillId="13" borderId="18" xfId="0" applyFont="1" applyFill="1" applyBorder="1" applyAlignment="1">
      <alignment horizontal="center" vertical="center" wrapText="1" readingOrder="1"/>
    </xf>
    <xf numFmtId="0" fontId="41" fillId="0" borderId="10" xfId="0" applyFont="1" applyBorder="1" applyAlignment="1">
      <alignment horizontal="center" vertical="center" wrapText="1"/>
    </xf>
    <xf numFmtId="0" fontId="11" fillId="17" borderId="19" xfId="9" applyBorder="1" applyAlignment="1">
      <alignment horizontal="center"/>
    </xf>
    <xf numFmtId="0" fontId="38" fillId="15" borderId="21" xfId="0" applyFont="1" applyFill="1" applyBorder="1" applyAlignment="1">
      <alignment horizontal="center" vertical="center" wrapText="1" readingOrder="1"/>
    </xf>
    <xf numFmtId="0" fontId="38" fillId="15" borderId="22" xfId="0" applyFont="1" applyFill="1" applyBorder="1" applyAlignment="1">
      <alignment horizontal="center" vertical="center" wrapText="1" readingOrder="1"/>
    </xf>
    <xf numFmtId="0" fontId="38" fillId="15" borderId="33" xfId="0" applyFont="1" applyFill="1" applyBorder="1" applyAlignment="1">
      <alignment horizontal="center" vertical="center" wrapText="1" readingOrder="1"/>
    </xf>
    <xf numFmtId="0" fontId="33" fillId="3" borderId="0" xfId="0" applyFont="1" applyFill="1" applyAlignment="1">
      <alignment horizontal="justify" vertical="center" wrapText="1"/>
    </xf>
    <xf numFmtId="0" fontId="35" fillId="15" borderId="30" xfId="0" applyFont="1" applyFill="1" applyBorder="1" applyAlignment="1">
      <alignment horizontal="center" vertical="center" wrapText="1" readingOrder="1"/>
    </xf>
    <xf numFmtId="0" fontId="35" fillId="15" borderId="31" xfId="0" applyFont="1" applyFill="1" applyBorder="1" applyAlignment="1">
      <alignment horizontal="center" vertical="center" wrapText="1" readingOrder="1"/>
    </xf>
    <xf numFmtId="0" fontId="35" fillId="3" borderId="28" xfId="0" applyFont="1" applyFill="1" applyBorder="1" applyAlignment="1">
      <alignment horizontal="center" vertical="center" wrapText="1" readingOrder="1"/>
    </xf>
    <xf numFmtId="0" fontId="35" fillId="3" borderId="23" xfId="0" applyFont="1" applyFill="1" applyBorder="1" applyAlignment="1">
      <alignment horizontal="center" vertical="center" wrapText="1" readingOrder="1"/>
    </xf>
    <xf numFmtId="0" fontId="35" fillId="3" borderId="20" xfId="0" applyFont="1" applyFill="1" applyBorder="1" applyAlignment="1">
      <alignment horizontal="center" vertical="center" wrapText="1" readingOrder="1"/>
    </xf>
    <xf numFmtId="0" fontId="35" fillId="3" borderId="19" xfId="0" applyFont="1" applyFill="1" applyBorder="1" applyAlignment="1">
      <alignment horizontal="center" vertical="center" wrapText="1" readingOrder="1"/>
    </xf>
    <xf numFmtId="0" fontId="35" fillId="3" borderId="25" xfId="0" applyFont="1" applyFill="1" applyBorder="1" applyAlignment="1">
      <alignment horizontal="center" vertical="center" wrapText="1" readingOrder="1"/>
    </xf>
    <xf numFmtId="0" fontId="35" fillId="3" borderId="26" xfId="0" applyFont="1" applyFill="1" applyBorder="1" applyAlignment="1">
      <alignment horizontal="center" vertical="center" wrapText="1" readingOrder="1"/>
    </xf>
    <xf numFmtId="0" fontId="83" fillId="0" borderId="0" xfId="2" applyFont="1" applyAlignment="1">
      <alignment vertical="top"/>
    </xf>
    <xf numFmtId="0" fontId="83" fillId="0" borderId="0" xfId="2" applyFont="1" applyAlignment="1">
      <alignment horizontal="center" vertical="center" textRotation="90"/>
    </xf>
    <xf numFmtId="0" fontId="83" fillId="0" borderId="0" xfId="2" applyFont="1" applyAlignment="1">
      <alignment vertical="center" textRotation="90"/>
    </xf>
    <xf numFmtId="0" fontId="83" fillId="0" borderId="0" xfId="2" applyFont="1" applyAlignment="1">
      <alignment horizontal="left" vertical="top"/>
    </xf>
    <xf numFmtId="14" fontId="83" fillId="0" borderId="0" xfId="2" applyNumberFormat="1" applyFont="1" applyAlignment="1">
      <alignment horizontal="center" vertical="center" textRotation="90"/>
    </xf>
    <xf numFmtId="0" fontId="3" fillId="15" borderId="122" xfId="2" applyFont="1" applyFill="1" applyBorder="1" applyAlignment="1">
      <alignment horizontal="center" vertical="center" textRotation="90" wrapText="1"/>
    </xf>
    <xf numFmtId="0" fontId="3" fillId="15" borderId="122" xfId="2" applyFont="1" applyFill="1" applyBorder="1" applyAlignment="1">
      <alignment horizontal="center" vertical="center" wrapText="1"/>
    </xf>
    <xf numFmtId="0" fontId="3" fillId="15" borderId="122" xfId="2" applyFont="1" applyFill="1" applyBorder="1" applyAlignment="1">
      <alignment horizontal="left" vertical="center" wrapText="1"/>
    </xf>
    <xf numFmtId="14" fontId="3" fillId="15" borderId="122" xfId="2" applyNumberFormat="1" applyFont="1" applyFill="1" applyBorder="1" applyAlignment="1">
      <alignment horizontal="center" vertical="center" textRotation="90" wrapText="1"/>
    </xf>
    <xf numFmtId="0" fontId="3" fillId="0" borderId="0" xfId="2" applyFont="1" applyAlignment="1">
      <alignment vertical="center"/>
    </xf>
    <xf numFmtId="0" fontId="3" fillId="24" borderId="123" xfId="2" applyFont="1" applyFill="1" applyBorder="1" applyAlignment="1">
      <alignment horizontal="center" vertical="center" wrapText="1"/>
    </xf>
    <xf numFmtId="0" fontId="83" fillId="0" borderId="124" xfId="2" applyFont="1" applyBorder="1" applyAlignment="1">
      <alignment horizontal="center" vertical="top" wrapText="1"/>
    </xf>
    <xf numFmtId="0" fontId="83" fillId="3" borderId="124" xfId="2" applyFont="1" applyFill="1" applyBorder="1" applyAlignment="1">
      <alignment horizontal="left" vertical="top" wrapText="1"/>
    </xf>
    <xf numFmtId="0" fontId="83" fillId="3" borderId="124" xfId="2" applyFont="1" applyFill="1" applyBorder="1" applyAlignment="1">
      <alignment horizontal="center" vertical="center" textRotation="90" wrapText="1"/>
    </xf>
    <xf numFmtId="0" fontId="83" fillId="3" borderId="124" xfId="2" applyFont="1" applyFill="1" applyBorder="1" applyAlignment="1">
      <alignment horizontal="center" vertical="top" wrapText="1"/>
    </xf>
    <xf numFmtId="14" fontId="83" fillId="3" borderId="124" xfId="2" applyNumberFormat="1" applyFont="1" applyFill="1" applyBorder="1" applyAlignment="1">
      <alignment horizontal="center" vertical="center" textRotation="90" wrapText="1"/>
    </xf>
    <xf numFmtId="0" fontId="83" fillId="0" borderId="0" xfId="2" applyFont="1" applyAlignment="1">
      <alignment horizontal="justify" vertical="top" wrapText="1"/>
    </xf>
    <xf numFmtId="0" fontId="83" fillId="0" borderId="125" xfId="2" applyFont="1" applyBorder="1" applyAlignment="1">
      <alignment horizontal="center" vertical="top" wrapText="1"/>
    </xf>
    <xf numFmtId="0" fontId="83" fillId="3" borderId="125" xfId="2" applyFont="1" applyFill="1" applyBorder="1" applyAlignment="1">
      <alignment horizontal="left" vertical="top" wrapText="1"/>
    </xf>
    <xf numFmtId="0" fontId="83" fillId="3" borderId="125" xfId="2" applyFont="1" applyFill="1" applyBorder="1" applyAlignment="1">
      <alignment horizontal="center" vertical="center" textRotation="90" wrapText="1"/>
    </xf>
    <xf numFmtId="0" fontId="83" fillId="3" borderId="125" xfId="2" applyFont="1" applyFill="1" applyBorder="1" applyAlignment="1">
      <alignment horizontal="center" vertical="top" wrapText="1"/>
    </xf>
    <xf numFmtId="14" fontId="83" fillId="3" borderId="125" xfId="2" applyNumberFormat="1" applyFont="1" applyFill="1" applyBorder="1" applyAlignment="1">
      <alignment horizontal="center" vertical="center" textRotation="90" wrapText="1"/>
    </xf>
    <xf numFmtId="0" fontId="83" fillId="0" borderId="126" xfId="2" applyFont="1" applyBorder="1" applyAlignment="1">
      <alignment horizontal="center" vertical="top" wrapText="1"/>
    </xf>
    <xf numFmtId="0" fontId="83" fillId="3" borderId="126" xfId="2" applyFont="1" applyFill="1" applyBorder="1" applyAlignment="1">
      <alignment horizontal="left" vertical="top" wrapText="1"/>
    </xf>
    <xf numFmtId="0" fontId="83" fillId="3" borderId="126" xfId="2" applyFont="1" applyFill="1" applyBorder="1" applyAlignment="1">
      <alignment horizontal="center" vertical="center" textRotation="90" wrapText="1"/>
    </xf>
    <xf numFmtId="0" fontId="83" fillId="3" borderId="126" xfId="2" applyFont="1" applyFill="1" applyBorder="1" applyAlignment="1">
      <alignment horizontal="center" vertical="top" wrapText="1"/>
    </xf>
    <xf numFmtId="14" fontId="83" fillId="3" borderId="126" xfId="2" applyNumberFormat="1" applyFont="1" applyFill="1" applyBorder="1" applyAlignment="1">
      <alignment horizontal="center" vertical="center" textRotation="90" wrapText="1"/>
    </xf>
    <xf numFmtId="0" fontId="83" fillId="0" borderId="122" xfId="2" applyFont="1" applyBorder="1" applyAlignment="1">
      <alignment vertical="top" wrapText="1"/>
    </xf>
    <xf numFmtId="0" fontId="83" fillId="3" borderId="122" xfId="2" applyFont="1" applyFill="1" applyBorder="1" applyAlignment="1">
      <alignment horizontal="left" vertical="top" wrapText="1"/>
    </xf>
    <xf numFmtId="0" fontId="83" fillId="0" borderId="122" xfId="2" applyFont="1" applyBorder="1" applyAlignment="1">
      <alignment horizontal="right" vertical="center" textRotation="90" wrapText="1"/>
    </xf>
    <xf numFmtId="0" fontId="83" fillId="0" borderId="122" xfId="2" applyFont="1" applyBorder="1" applyAlignment="1">
      <alignment horizontal="left" vertical="top" wrapText="1"/>
    </xf>
    <xf numFmtId="0" fontId="83" fillId="0" borderId="122" xfId="2" applyFont="1" applyBorder="1" applyAlignment="1">
      <alignment horizontal="center" vertical="center" textRotation="90" wrapText="1"/>
    </xf>
    <xf numFmtId="0" fontId="83" fillId="0" borderId="122" xfId="2" applyFont="1" applyBorder="1" applyAlignment="1">
      <alignment horizontal="justify" vertical="top" wrapText="1"/>
    </xf>
    <xf numFmtId="14" fontId="83" fillId="0" borderId="122" xfId="2" applyNumberFormat="1" applyFont="1" applyBorder="1" applyAlignment="1">
      <alignment horizontal="right" vertical="center" textRotation="90" wrapText="1"/>
    </xf>
    <xf numFmtId="0" fontId="84" fillId="0" borderId="0" xfId="2" applyFont="1" applyAlignment="1">
      <alignment horizontal="justify" vertical="top" wrapText="1"/>
    </xf>
    <xf numFmtId="0" fontId="83" fillId="3" borderId="19" xfId="2" applyFont="1" applyFill="1" applyBorder="1" applyAlignment="1">
      <alignment horizontal="justify" vertical="top" wrapText="1"/>
    </xf>
    <xf numFmtId="0" fontId="83" fillId="0" borderId="122" xfId="2" applyFont="1" applyBorder="1" applyAlignment="1">
      <alignment horizontal="center" vertical="top" wrapText="1"/>
    </xf>
    <xf numFmtId="0" fontId="83" fillId="0" borderId="122" xfId="2" applyFont="1" applyBorder="1" applyAlignment="1">
      <alignment horizontal="center" vertical="top" wrapText="1"/>
    </xf>
    <xf numFmtId="0" fontId="83" fillId="0" borderId="122" xfId="2" applyFont="1" applyBorder="1" applyAlignment="1">
      <alignment horizontal="left" vertical="top" wrapText="1"/>
    </xf>
    <xf numFmtId="0" fontId="83" fillId="0" borderId="122" xfId="2" applyFont="1" applyBorder="1" applyAlignment="1">
      <alignment horizontal="left" vertical="center" textRotation="90" wrapText="1"/>
    </xf>
    <xf numFmtId="0" fontId="83" fillId="0" borderId="122" xfId="2" applyFont="1" applyBorder="1" applyAlignment="1">
      <alignment horizontal="center" vertical="center" textRotation="90" wrapText="1"/>
    </xf>
    <xf numFmtId="14" fontId="83" fillId="0" borderId="122" xfId="2" applyNumberFormat="1" applyFont="1" applyBorder="1" applyAlignment="1">
      <alignment horizontal="left" vertical="center" textRotation="90" wrapText="1"/>
    </xf>
    <xf numFmtId="14" fontId="83" fillId="0" borderId="122" xfId="2" applyNumberFormat="1" applyFont="1" applyBorder="1" applyAlignment="1">
      <alignment horizontal="center" vertical="center" textRotation="90" wrapText="1"/>
    </xf>
    <xf numFmtId="0" fontId="83" fillId="0" borderId="19" xfId="2" applyFont="1" applyBorder="1" applyAlignment="1">
      <alignment horizontal="justify" vertical="top" wrapText="1"/>
    </xf>
    <xf numFmtId="0" fontId="84" fillId="0" borderId="0" xfId="2" applyFont="1" applyAlignment="1">
      <alignment vertical="top"/>
    </xf>
    <xf numFmtId="0" fontId="83" fillId="0" borderId="122" xfId="2" applyFont="1" applyFill="1" applyBorder="1" applyAlignment="1">
      <alignment horizontal="center" vertical="top" wrapText="1"/>
    </xf>
  </cellXfs>
  <cellStyles count="14">
    <cellStyle name="Énfasis1" xfId="9" builtinId="29"/>
    <cellStyle name="Hipervínculo" xfId="8" builtinId="8"/>
    <cellStyle name="Millares [0]" xfId="5" builtinId="6"/>
    <cellStyle name="Millares [0] 2" xfId="10"/>
    <cellStyle name="Millares [0] 3" xfId="12"/>
    <cellStyle name="Moneda [0]" xfId="6" builtinId="7"/>
    <cellStyle name="Moneda [0] 2" xfId="11"/>
    <cellStyle name="Moneda [0] 3" xfId="13"/>
    <cellStyle name="Normal" xfId="0" builtinId="0"/>
    <cellStyle name="Normal - Style1 2" xfId="2"/>
    <cellStyle name="Normal 2" xfId="4"/>
    <cellStyle name="Normal 2 2" xfId="3"/>
    <cellStyle name="Normal 2 3" xfId="7"/>
    <cellStyle name="Porcentaje" xfId="1" builtinId="5"/>
  </cellStyles>
  <dxfs count="1180">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00CC00"/>
      <color rgb="FFFFFF00"/>
      <color rgb="FF00CC99"/>
      <color rgb="FF99FF99"/>
      <color rgb="FFCCECFF"/>
      <color rgb="FFFFFF99"/>
      <color rgb="FFFFFF66"/>
      <color rgb="FFCCFFCC"/>
      <color rgb="FF99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gif"/><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gif"/><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171450</xdr:colOff>
          <xdr:row>0</xdr:row>
          <xdr:rowOff>19050</xdr:rowOff>
        </xdr:from>
        <xdr:to>
          <xdr:col>1</xdr:col>
          <xdr:colOff>1612900</xdr:colOff>
          <xdr:row>3</xdr:row>
          <xdr:rowOff>88900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40</xdr:col>
      <xdr:colOff>97972</xdr:colOff>
      <xdr:row>19</xdr:row>
      <xdr:rowOff>217713</xdr:rowOff>
    </xdr:from>
    <xdr:ext cx="1926772" cy="374141"/>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61362772" y="2675163"/>
          <a:ext cx="192677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800" b="1"/>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171450</xdr:colOff>
          <xdr:row>0</xdr:row>
          <xdr:rowOff>19050</xdr:rowOff>
        </xdr:from>
        <xdr:to>
          <xdr:col>1</xdr:col>
          <xdr:colOff>1327150</xdr:colOff>
          <xdr:row>3</xdr:row>
          <xdr:rowOff>88900</xdr:rowOff>
        </xdr:to>
        <xdr:sp macro="" textlink="">
          <xdr:nvSpPr>
            <xdr:cNvPr id="13319" name="Object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556022</xdr:colOff>
      <xdr:row>1</xdr:row>
      <xdr:rowOff>31530</xdr:rowOff>
    </xdr:from>
    <xdr:to>
      <xdr:col>1</xdr:col>
      <xdr:colOff>2073275</xdr:colOff>
      <xdr:row>1</xdr:row>
      <xdr:rowOff>736380</xdr:rowOff>
    </xdr:to>
    <xdr:pic>
      <xdr:nvPicPr>
        <xdr:cNvPr id="2" name="Imagen 1">
          <a:extLst>
            <a:ext uri="{FF2B5EF4-FFF2-40B4-BE49-F238E27FC236}">
              <a16:creationId xmlns:a16="http://schemas.microsoft.com/office/drawing/2014/main" id="{B7C3720B-4B3A-410D-88C4-5643509EDCAA}"/>
            </a:ext>
          </a:extLst>
        </xdr:cNvPr>
        <xdr:cNvPicPr>
          <a:picLocks noChangeAspect="1"/>
        </xdr:cNvPicPr>
      </xdr:nvPicPr>
      <xdr:blipFill>
        <a:blip xmlns:r="http://schemas.openxmlformats.org/officeDocument/2006/relationships" r:embed="rId1"/>
        <a:stretch>
          <a:fillRect/>
        </a:stretch>
      </xdr:blipFill>
      <xdr:spPr>
        <a:xfrm>
          <a:off x="781800" y="207919"/>
          <a:ext cx="1517253" cy="704850"/>
        </a:xfrm>
        <a:prstGeom prst="rect">
          <a:avLst/>
        </a:prstGeom>
      </xdr:spPr>
    </xdr:pic>
    <xdr:clientData/>
  </xdr:twoCellAnchor>
  <xdr:twoCellAnchor>
    <xdr:from>
      <xdr:col>1</xdr:col>
      <xdr:colOff>3676984</xdr:colOff>
      <xdr:row>1</xdr:row>
      <xdr:rowOff>118779</xdr:rowOff>
    </xdr:from>
    <xdr:to>
      <xdr:col>15</xdr:col>
      <xdr:colOff>211667</xdr:colOff>
      <xdr:row>1</xdr:row>
      <xdr:rowOff>675821</xdr:rowOff>
    </xdr:to>
    <xdr:sp macro="" textlink="">
      <xdr:nvSpPr>
        <xdr:cNvPr id="3" name="Rectángulo: esquinas redondeadas 3">
          <a:extLst>
            <a:ext uri="{FF2B5EF4-FFF2-40B4-BE49-F238E27FC236}">
              <a16:creationId xmlns:a16="http://schemas.microsoft.com/office/drawing/2014/main" id="{091BE179-BB83-4F09-8743-B28CBCEEBE56}"/>
            </a:ext>
          </a:extLst>
        </xdr:cNvPr>
        <xdr:cNvSpPr/>
      </xdr:nvSpPr>
      <xdr:spPr>
        <a:xfrm>
          <a:off x="3902762" y="295168"/>
          <a:ext cx="18385738" cy="55704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latin typeface="Arial Narrow" panose="020B0606020202030204" pitchFamily="34" charset="0"/>
            </a:rPr>
            <a:t>Proceso Gestión de TIC</a:t>
          </a:r>
        </a:p>
        <a:p>
          <a:pPr algn="ctr"/>
          <a:r>
            <a:rPr lang="es-CO" sz="1100" b="1">
              <a:latin typeface="Arial Narrow" panose="020B0606020202030204" pitchFamily="34" charset="0"/>
            </a:rPr>
            <a:t>Mapa de Riesgos de Seguridad de</a:t>
          </a:r>
          <a:r>
            <a:rPr lang="es-CO" sz="1100" b="1" baseline="0">
              <a:latin typeface="Arial Narrow" panose="020B0606020202030204" pitchFamily="34" charset="0"/>
            </a:rPr>
            <a:t> la Información</a:t>
          </a:r>
          <a:endParaRPr lang="es-CO" sz="1100" b="1">
            <a:latin typeface="Arial Narrow" panose="020B0606020202030204" pitchFamily="34" charset="0"/>
          </a:endParaRPr>
        </a:p>
      </xdr:txBody>
    </xdr:sp>
    <xdr:clientData/>
  </xdr:twoCellAnchor>
  <xdr:twoCellAnchor>
    <xdr:from>
      <xdr:col>13</xdr:col>
      <xdr:colOff>1076325</xdr:colOff>
      <xdr:row>0</xdr:row>
      <xdr:rowOff>85725</xdr:rowOff>
    </xdr:from>
    <xdr:to>
      <xdr:col>16</xdr:col>
      <xdr:colOff>723900</xdr:colOff>
      <xdr:row>0</xdr:row>
      <xdr:rowOff>819150</xdr:rowOff>
    </xdr:to>
    <xdr:sp macro="" textlink="">
      <xdr:nvSpPr>
        <xdr:cNvPr id="4" name="Rectángulo: esquinas redondeadas 4">
          <a:extLst>
            <a:ext uri="{FF2B5EF4-FFF2-40B4-BE49-F238E27FC236}">
              <a16:creationId xmlns:a16="http://schemas.microsoft.com/office/drawing/2014/main" id="{6DBF7A08-E2B9-487B-89D3-9AD68C8D2EB3}"/>
            </a:ext>
          </a:extLst>
        </xdr:cNvPr>
        <xdr:cNvSpPr/>
      </xdr:nvSpPr>
      <xdr:spPr>
        <a:xfrm>
          <a:off x="19402425" y="85725"/>
          <a:ext cx="3654425" cy="984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CO" sz="1100" b="1"/>
            <a:t>Código</a:t>
          </a:r>
          <a:r>
            <a:rPr lang="es-CO" sz="1100"/>
            <a:t>:TIC-FR-011</a:t>
          </a:r>
        </a:p>
        <a:p>
          <a:pPr algn="l"/>
          <a:r>
            <a:rPr lang="es-CO" sz="1100" b="1"/>
            <a:t>Versión:</a:t>
          </a:r>
          <a:r>
            <a:rPr lang="es-CO" sz="1100"/>
            <a:t>1</a:t>
          </a:r>
        </a:p>
        <a:p>
          <a:pPr algn="l"/>
          <a:r>
            <a:rPr lang="es-CO" sz="1100" b="1"/>
            <a:t>Fecha de aprobación: </a:t>
          </a:r>
          <a:r>
            <a:rPr lang="es-CO" sz="1100"/>
            <a:t>03-Nov-2021</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69850</xdr:colOff>
          <xdr:row>0</xdr:row>
          <xdr:rowOff>69850</xdr:rowOff>
        </xdr:from>
        <xdr:to>
          <xdr:col>1</xdr:col>
          <xdr:colOff>552450</xdr:colOff>
          <xdr:row>2</xdr:row>
          <xdr:rowOff>260350</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300-000003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69850</xdr:colOff>
          <xdr:row>0</xdr:row>
          <xdr:rowOff>69850</xdr:rowOff>
        </xdr:from>
        <xdr:to>
          <xdr:col>1</xdr:col>
          <xdr:colOff>552450</xdr:colOff>
          <xdr:row>2</xdr:row>
          <xdr:rowOff>260350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4</xdr:col>
      <xdr:colOff>1516439</xdr:colOff>
      <xdr:row>24</xdr:row>
      <xdr:rowOff>71438</xdr:rowOff>
    </xdr:from>
    <xdr:ext cx="8442288" cy="4065135"/>
    <xdr:pic>
      <xdr:nvPicPr>
        <xdr:cNvPr id="3" name="6 Imagen" descr="http://www.monografias.com/trabajos75/expatriciacion-desarrollo-competencias-region-iberica/image013.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8296" y="11746367"/>
          <a:ext cx="8442288" cy="406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1408382</xdr:colOff>
      <xdr:row>34</xdr:row>
      <xdr:rowOff>393247</xdr:rowOff>
    </xdr:from>
    <xdr:ext cx="7354618" cy="4105276"/>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900239" y="20926426"/>
          <a:ext cx="7354618" cy="4105276"/>
        </a:xfrm>
        <a:prstGeom prst="rect">
          <a:avLst/>
        </a:prstGeom>
      </xdr:spPr>
    </xdr:pic>
    <xdr:clientData/>
  </xdr:oneCellAnchor>
  <xdr:oneCellAnchor>
    <xdr:from>
      <xdr:col>4</xdr:col>
      <xdr:colOff>2578358</xdr:colOff>
      <xdr:row>41</xdr:row>
      <xdr:rowOff>568478</xdr:rowOff>
    </xdr:from>
    <xdr:ext cx="5982229" cy="4108685"/>
    <xdr:pic>
      <xdr:nvPicPr>
        <xdr:cNvPr id="5" name="Picture 2">
          <a:extLst>
            <a:ext uri="{FF2B5EF4-FFF2-40B4-BE49-F238E27FC236}">
              <a16:creationId xmlns:a16="http://schemas.microsoft.com/office/drawing/2014/main" id="{00000000-0008-0000-0600-000005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715" t="10386" r="15592" b="7300"/>
        <a:stretch/>
      </xdr:blipFill>
      <xdr:spPr bwMode="auto">
        <a:xfrm>
          <a:off x="19070215" y="30572228"/>
          <a:ext cx="5982229" cy="41086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326150</xdr:colOff>
      <xdr:row>49</xdr:row>
      <xdr:rowOff>452435</xdr:rowOff>
    </xdr:from>
    <xdr:ext cx="10734755" cy="5341144"/>
    <xdr:pic>
      <xdr:nvPicPr>
        <xdr:cNvPr id="6" name="86 Imagen">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74150" y="9529760"/>
          <a:ext cx="10734755" cy="53411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438831</xdr:colOff>
      <xdr:row>57</xdr:row>
      <xdr:rowOff>37419</xdr:rowOff>
    </xdr:from>
    <xdr:ext cx="10382250" cy="1897856"/>
    <xdr:pic>
      <xdr:nvPicPr>
        <xdr:cNvPr id="7" name="89 Imagen">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930688" y="52778705"/>
          <a:ext cx="10382250" cy="18978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214337</xdr:colOff>
      <xdr:row>59</xdr:row>
      <xdr:rowOff>107159</xdr:rowOff>
    </xdr:from>
    <xdr:ext cx="6268375" cy="5116556"/>
    <xdr:pic>
      <xdr:nvPicPr>
        <xdr:cNvPr id="8" name="91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2337" y="11346659"/>
          <a:ext cx="6268375" cy="5116556"/>
        </a:xfrm>
        <a:prstGeom prst="rect">
          <a:avLst/>
        </a:prstGeom>
      </xdr:spPr>
    </xdr:pic>
    <xdr:clientData/>
  </xdr:oneCellAnchor>
  <xdr:oneCellAnchor>
    <xdr:from>
      <xdr:col>4</xdr:col>
      <xdr:colOff>6679422</xdr:colOff>
      <xdr:row>59</xdr:row>
      <xdr:rowOff>95260</xdr:rowOff>
    </xdr:from>
    <xdr:ext cx="4286233" cy="5048251"/>
    <xdr:pic>
      <xdr:nvPicPr>
        <xdr:cNvPr id="9" name="92 Imagen" descr="http://www.siafa.com.ar/notas/nota125/n333_02.jpg">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2397" y="11334760"/>
          <a:ext cx="4286233" cy="5048251"/>
        </a:xfrm>
        <a:prstGeom prst="rect">
          <a:avLst/>
        </a:prstGeom>
        <a:noFill/>
        <a:ln>
          <a:noFill/>
        </a:ln>
      </xdr:spPr>
    </xdr:pic>
    <xdr:clientData/>
  </xdr:oneCellAnchor>
  <xdr:twoCellAnchor>
    <xdr:from>
      <xdr:col>4</xdr:col>
      <xdr:colOff>8723880</xdr:colOff>
      <xdr:row>56</xdr:row>
      <xdr:rowOff>884460</xdr:rowOff>
    </xdr:from>
    <xdr:to>
      <xdr:col>4</xdr:col>
      <xdr:colOff>10997974</xdr:colOff>
      <xdr:row>57</xdr:row>
      <xdr:rowOff>85042</xdr:rowOff>
    </xdr:to>
    <xdr:sp macro="" textlink="">
      <xdr:nvSpPr>
        <xdr:cNvPr id="10" name="93 Llamada de flecha hacia abajo">
          <a:extLst>
            <a:ext uri="{FF2B5EF4-FFF2-40B4-BE49-F238E27FC236}">
              <a16:creationId xmlns:a16="http://schemas.microsoft.com/office/drawing/2014/main" id="{00000000-0008-0000-0600-00000A000000}"/>
            </a:ext>
          </a:extLst>
        </xdr:cNvPr>
        <xdr:cNvSpPr/>
      </xdr:nvSpPr>
      <xdr:spPr>
        <a:xfrm>
          <a:off x="25215737" y="51992889"/>
          <a:ext cx="2274094" cy="833439"/>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Revisar punto 9 de</a:t>
          </a:r>
          <a:r>
            <a:rPr lang="es-CO" sz="1400" b="1" baseline="0"/>
            <a:t> la explicación del proceso.</a:t>
          </a:r>
          <a:endParaRPr lang="es-CO" sz="1400" b="1"/>
        </a:p>
      </xdr:txBody>
    </xdr:sp>
    <xdr:clientData/>
  </xdr:twoCellAnchor>
  <xdr:oneCellAnchor>
    <xdr:from>
      <xdr:col>4</xdr:col>
      <xdr:colOff>806222</xdr:colOff>
      <xdr:row>64</xdr:row>
      <xdr:rowOff>695665</xdr:rowOff>
    </xdr:from>
    <xdr:ext cx="8810626" cy="3069431"/>
    <xdr:pic>
      <xdr:nvPicPr>
        <xdr:cNvPr id="11" name="94 Imagen" descr="http://www.proteccioncivil.es/catalogo/carpeta02/carpeta22/guiatec/images/cuanti_fig2_14.gif">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8079" y="62853094"/>
          <a:ext cx="8810626" cy="3069431"/>
        </a:xfrm>
        <a:prstGeom prst="rect">
          <a:avLst/>
        </a:prstGeom>
        <a:noFill/>
        <a:ln>
          <a:noFill/>
        </a:ln>
      </xdr:spPr>
    </xdr:pic>
    <xdr:clientData/>
  </xdr:oneCellAnchor>
  <xdr:oneCellAnchor>
    <xdr:from>
      <xdr:col>4</xdr:col>
      <xdr:colOff>6798469</xdr:colOff>
      <xdr:row>69</xdr:row>
      <xdr:rowOff>83344</xdr:rowOff>
    </xdr:from>
    <xdr:ext cx="4107656" cy="5033963"/>
    <xdr:pic>
      <xdr:nvPicPr>
        <xdr:cNvPr id="12" name="96 Imagen" descr="http://www.proteccioncivil.es/catalogo/carpeta02/carpeta22/guiatec/images/cuali_figura3_7.gif">
          <a:extLst>
            <a:ext uri="{FF2B5EF4-FFF2-40B4-BE49-F238E27FC236}">
              <a16:creationId xmlns:a16="http://schemas.microsoft.com/office/drawing/2014/main" id="{00000000-0008-0000-0600-00000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7619" y="13227844"/>
          <a:ext cx="4107656" cy="5033963"/>
        </a:xfrm>
        <a:prstGeom prst="rect">
          <a:avLst/>
        </a:prstGeom>
        <a:noFill/>
        <a:ln>
          <a:noFill/>
        </a:ln>
      </xdr:spPr>
    </xdr:pic>
    <xdr:clientData/>
  </xdr:oneCellAnchor>
  <xdr:oneCellAnchor>
    <xdr:from>
      <xdr:col>4</xdr:col>
      <xdr:colOff>369094</xdr:colOff>
      <xdr:row>69</xdr:row>
      <xdr:rowOff>202405</xdr:rowOff>
    </xdr:from>
    <xdr:ext cx="6512717" cy="4888707"/>
    <xdr:pic>
      <xdr:nvPicPr>
        <xdr:cNvPr id="13" name="97 Imagen">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17094" y="13337380"/>
          <a:ext cx="6512717" cy="4888707"/>
        </a:xfrm>
        <a:prstGeom prst="rect">
          <a:avLst/>
        </a:prstGeom>
      </xdr:spPr>
    </xdr:pic>
    <xdr:clientData/>
  </xdr:oneCellAnchor>
  <xdr:oneCellAnchor>
    <xdr:from>
      <xdr:col>4</xdr:col>
      <xdr:colOff>773908</xdr:colOff>
      <xdr:row>74</xdr:row>
      <xdr:rowOff>92473</xdr:rowOff>
    </xdr:from>
    <xdr:ext cx="9703592" cy="4090408"/>
    <xdr:pic>
      <xdr:nvPicPr>
        <xdr:cNvPr id="14" name="100 Imagen">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2383" y="14189473"/>
          <a:ext cx="9703592" cy="40904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1631156</xdr:colOff>
      <xdr:row>79</xdr:row>
      <xdr:rowOff>83343</xdr:rowOff>
    </xdr:from>
    <xdr:ext cx="7810500" cy="5376863"/>
    <xdr:pic>
      <xdr:nvPicPr>
        <xdr:cNvPr id="15" name="101 Imagen" descr="C:\Users\emrojas\Pictures\riesgos 2.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2381" y="15132843"/>
          <a:ext cx="7810500" cy="5376863"/>
        </a:xfrm>
        <a:prstGeom prst="rect">
          <a:avLst/>
        </a:prstGeom>
        <a:noFill/>
        <a:ln>
          <a:noFill/>
        </a:ln>
      </xdr:spPr>
    </xdr:pic>
    <xdr:clientData/>
  </xdr:oneCellAnchor>
  <xdr:oneCellAnchor>
    <xdr:from>
      <xdr:col>4</xdr:col>
      <xdr:colOff>219414</xdr:colOff>
      <xdr:row>84</xdr:row>
      <xdr:rowOff>177766</xdr:rowOff>
    </xdr:from>
    <xdr:ext cx="10797836" cy="4654584"/>
    <xdr:pic>
      <xdr:nvPicPr>
        <xdr:cNvPr id="16" name="4 Imagen">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67414" y="16179766"/>
          <a:ext cx="10797836" cy="4654584"/>
        </a:xfrm>
        <a:prstGeom prst="rect">
          <a:avLst/>
        </a:prstGeom>
      </xdr:spPr>
    </xdr:pic>
    <xdr:clientData/>
  </xdr:oneCellAnchor>
  <xdr:oneCellAnchor>
    <xdr:from>
      <xdr:col>4</xdr:col>
      <xdr:colOff>2612572</xdr:colOff>
      <xdr:row>7</xdr:row>
      <xdr:rowOff>517071</xdr:rowOff>
    </xdr:from>
    <xdr:ext cx="6340928" cy="3646715"/>
    <xdr:pic>
      <xdr:nvPicPr>
        <xdr:cNvPr id="17" name="10 Imagen">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13"/>
        <a:srcRect l="2279" t="5021" r="2890" b="3443"/>
        <a:stretch/>
      </xdr:blipFill>
      <xdr:spPr>
        <a:xfrm>
          <a:off x="19104429" y="1415142"/>
          <a:ext cx="6340928" cy="36467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egofdiaz/Downloads/formato%20de%20riesgos%20para%20referenciar%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de%20Riesgos%20de%20Seguridad%20de%20la%20Inform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rte/Desktop/Varios/Activos%20de%20Informaci&#243;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jraquejo\AppData\Local\Microsoft\Windows\Temporary%20Internet%20Files\Content.Outlook\T3X073LX\Activos%20Atencion%20la%20Cuidadan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pa%20de%20Riesgos%20de%20Seguridad%20de%20la%20Informaci&#243;n%20V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upertransporte-my.sharepoint.com/Users/Corte/Desktop/Varios/Activos%20de%20Inform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Gestión"/>
      <sheetName val="Matriz de Riesgos Corrupción"/>
      <sheetName val="Impacto Riesgo de Corrupción"/>
      <sheetName val="datos"/>
    </sheetNames>
    <sheetDataSet>
      <sheetData sheetId="0"/>
      <sheetData sheetId="1"/>
      <sheetData sheetId="2"/>
      <sheetData sheetId="3"/>
      <sheetData sheetId="4">
        <row r="1">
          <cell r="S1" t="str">
            <v>Leve</v>
          </cell>
          <cell r="T1" t="str">
            <v>Menor</v>
          </cell>
          <cell r="U1" t="str">
            <v>Moderado</v>
          </cell>
          <cell r="V1" t="str">
            <v>Mayor</v>
          </cell>
          <cell r="W1" t="str">
            <v>Catastrófico</v>
          </cell>
        </row>
        <row r="2">
          <cell r="S2" t="str">
            <v>S</v>
          </cell>
          <cell r="T2" t="str">
            <v>T</v>
          </cell>
          <cell r="U2" t="str">
            <v>U</v>
          </cell>
          <cell r="V2" t="str">
            <v>V</v>
          </cell>
          <cell r="W2" t="str">
            <v>W</v>
          </cell>
        </row>
        <row r="3">
          <cell r="Q3" t="str">
            <v>Muy Alta</v>
          </cell>
          <cell r="R3">
            <v>3</v>
          </cell>
        </row>
        <row r="4">
          <cell r="Q4" t="str">
            <v>Alta</v>
          </cell>
          <cell r="R4">
            <v>4</v>
          </cell>
        </row>
        <row r="5">
          <cell r="Q5" t="str">
            <v>Media</v>
          </cell>
          <cell r="R5">
            <v>5</v>
          </cell>
        </row>
        <row r="6">
          <cell r="Q6" t="str">
            <v>Baja</v>
          </cell>
          <cell r="R6">
            <v>6</v>
          </cell>
        </row>
        <row r="7">
          <cell r="Q7" t="str">
            <v>Muy Baja</v>
          </cell>
          <cell r="R7">
            <v>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Mapa de Riesgos"/>
      <sheetName val="Amenazas "/>
      <sheetName val="Vulnerabilidades"/>
      <sheetName val="Lideres"/>
      <sheetName val="Mapa de Calor "/>
    </sheetNames>
    <sheetDataSet>
      <sheetData sheetId="0"/>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ACTIVOS"/>
      <sheetName val="Hoja2"/>
      <sheetName val="Hoja1"/>
      <sheetName val="Hoja3"/>
      <sheetName val="Hoja4"/>
    </sheetNames>
    <sheetDataSet>
      <sheetData sheetId="0">
        <row r="2">
          <cell r="BL2" t="str">
            <v>CRIOLLO</v>
          </cell>
          <cell r="BN2" t="str">
            <v>ANUAL</v>
          </cell>
          <cell r="BO2" t="str">
            <v>Información</v>
          </cell>
        </row>
        <row r="3">
          <cell r="AY3" t="str">
            <v>Fisico</v>
          </cell>
          <cell r="BL3" t="str">
            <v>ESPAÑOL</v>
          </cell>
          <cell r="BN3" t="str">
            <v>BIMESTRAL</v>
          </cell>
          <cell r="BO3" t="str">
            <v>Hardware</v>
          </cell>
        </row>
        <row r="4">
          <cell r="AY4" t="str">
            <v>Electrónico</v>
          </cell>
          <cell r="BL4" t="str">
            <v>INGLES</v>
          </cell>
          <cell r="BN4" t="str">
            <v>CUATRIENAL</v>
          </cell>
          <cell r="BO4" t="str">
            <v>Software</v>
          </cell>
        </row>
        <row r="5">
          <cell r="AY5" t="str">
            <v>Físico-Electronico</v>
          </cell>
          <cell r="BL5" t="str">
            <v>LENGUA DE SEÑAS COLOMBIANA</v>
          </cell>
          <cell r="BN5" t="str">
            <v>CUATRIMESTRAL</v>
          </cell>
          <cell r="BO5" t="str">
            <v xml:space="preserve">Servicios </v>
          </cell>
        </row>
        <row r="6">
          <cell r="BL6" t="str">
            <v>LENGUAS ROMANÉS O GITANA</v>
          </cell>
          <cell r="BN6" t="str">
            <v>DIARIA</v>
          </cell>
          <cell r="BO6" t="str">
            <v>Recursos Humanos</v>
          </cell>
        </row>
        <row r="7">
          <cell r="AY7" t="str">
            <v>Información pública clasificada (Dato privado o semiprivado)</v>
          </cell>
          <cell r="BL7" t="str">
            <v>NATIVO</v>
          </cell>
          <cell r="BN7" t="str">
            <v>MENSUAL</v>
          </cell>
        </row>
        <row r="8">
          <cell r="AY8" t="str">
            <v>Información pública reservada</v>
          </cell>
          <cell r="BN8" t="str">
            <v>NO ASIGNADO</v>
          </cell>
        </row>
        <row r="9">
          <cell r="AY9" t="str">
            <v>Documento privado</v>
          </cell>
          <cell r="BN9" t="str">
            <v>POR_DEMANDA</v>
          </cell>
        </row>
        <row r="10">
          <cell r="AY10" t="str">
            <v>Dato sensible</v>
          </cell>
          <cell r="BN10" t="str">
            <v>SEMANAL</v>
          </cell>
        </row>
        <row r="11">
          <cell r="AY11" t="str">
            <v xml:space="preserve"> Información interna</v>
          </cell>
          <cell r="BN11" t="str">
            <v>SEMESTRAL</v>
          </cell>
        </row>
        <row r="12">
          <cell r="AY12" t="str">
            <v>Documento en construcción</v>
          </cell>
          <cell r="BN12" t="str">
            <v>TRIMESTRAL</v>
          </cell>
        </row>
        <row r="13">
          <cell r="AY13" t="str">
            <v>Dato abierto</v>
          </cell>
          <cell r="BN13" t="str">
            <v>UNICA</v>
          </cell>
        </row>
        <row r="14">
          <cell r="AY14" t="str">
            <v>Dato público</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de Informacion"/>
      <sheetName val="BASE INDICE INF CLASIFICADA"/>
      <sheetName val="Instrucciones diligenciamien"/>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Mapa de Riesgos"/>
      <sheetName val="Amenazas "/>
      <sheetName val="Vulnerabilidades"/>
      <sheetName val="Lideres"/>
      <sheetName val="Mapa de Calor "/>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ACTIVOS"/>
      <sheetName val="Hoja2"/>
      <sheetName val="Hoja1"/>
      <sheetName val="Hoja3"/>
      <sheetName val="Hoja4"/>
    </sheetNames>
    <sheetDataSet>
      <sheetData sheetId="0">
        <row r="2">
          <cell r="BL2" t="str">
            <v>CRIOLLO</v>
          </cell>
          <cell r="BN2" t="str">
            <v>ANUAL</v>
          </cell>
          <cell r="BO2" t="str">
            <v>Información</v>
          </cell>
        </row>
        <row r="3">
          <cell r="AY3" t="str">
            <v>Fisico</v>
          </cell>
          <cell r="BL3" t="str">
            <v>ESPAÑOL</v>
          </cell>
          <cell r="BN3" t="str">
            <v>BIMESTRAL</v>
          </cell>
          <cell r="BO3" t="str">
            <v>Hardware</v>
          </cell>
        </row>
        <row r="4">
          <cell r="AY4" t="str">
            <v>Electrónico</v>
          </cell>
          <cell r="BL4" t="str">
            <v>INGLES</v>
          </cell>
          <cell r="BN4" t="str">
            <v>CUATRIENAL</v>
          </cell>
          <cell r="BO4" t="str">
            <v>Software</v>
          </cell>
        </row>
        <row r="5">
          <cell r="AY5" t="str">
            <v>Físico-Electronico</v>
          </cell>
          <cell r="BL5" t="str">
            <v>LENGUA DE SEÑAS COLOMBIANA</v>
          </cell>
          <cell r="BN5" t="str">
            <v>CUATRIMESTRAL</v>
          </cell>
          <cell r="BO5" t="str">
            <v xml:space="preserve">Servicios </v>
          </cell>
        </row>
        <row r="6">
          <cell r="BL6" t="str">
            <v>LENGUAS ROMANÉS O GITANA</v>
          </cell>
          <cell r="BN6" t="str">
            <v>DIARIA</v>
          </cell>
          <cell r="BO6" t="str">
            <v>Recursos Humanos</v>
          </cell>
        </row>
        <row r="7">
          <cell r="AY7" t="str">
            <v>Información pública clasificada (Dato privado o semiprivado)</v>
          </cell>
          <cell r="BL7" t="str">
            <v>NATIVO</v>
          </cell>
          <cell r="BN7" t="str">
            <v>MENSUAL</v>
          </cell>
        </row>
        <row r="8">
          <cell r="AY8" t="str">
            <v>Información pública reservada</v>
          </cell>
          <cell r="BN8" t="str">
            <v>NO ASIGNADO</v>
          </cell>
        </row>
        <row r="9">
          <cell r="AY9" t="str">
            <v>Documento privado</v>
          </cell>
          <cell r="BN9" t="str">
            <v>POR_DEMANDA</v>
          </cell>
        </row>
        <row r="10">
          <cell r="AY10" t="str">
            <v>Dato sensible</v>
          </cell>
          <cell r="BN10" t="str">
            <v>SEMANAL</v>
          </cell>
        </row>
        <row r="11">
          <cell r="AY11" t="str">
            <v xml:space="preserve"> Información interna</v>
          </cell>
          <cell r="BN11" t="str">
            <v>SEMESTRAL</v>
          </cell>
        </row>
        <row r="12">
          <cell r="AY12" t="str">
            <v>Documento en construcción</v>
          </cell>
          <cell r="BN12" t="str">
            <v>TRIMESTRAL</v>
          </cell>
        </row>
        <row r="13">
          <cell r="AY13" t="str">
            <v>Dato abierto</v>
          </cell>
          <cell r="BN13" t="str">
            <v>UNICA</v>
          </cell>
        </row>
        <row r="14">
          <cell r="AY14" t="str">
            <v>Dato público</v>
          </cell>
        </row>
      </sheetData>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Janneth Cortés Martínez" id="{36C4E5A5-00C1-4F46-9DFD-D24FF7A50E8A}" userId="5ed1a6b1a1d92946"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Marin" refreshedDate="44186.276661689815" createdVersion="6" refreshedVersion="6" minRefreshableVersion="3" recordCount="1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edores"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a1" displayName="Tabla1" ref="B209:C219" totalsRowShown="0" headerRowDxfId="1179" dataDxfId="1178">
  <autoFilter ref="B209:C219"/>
  <tableColumns count="2">
    <tableColumn id="1" name="Criterios" dataDxfId="1177"/>
    <tableColumn id="2" name="Subcriterios" dataDxfId="117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M18" dT="2021-11-24T19:42:11.55" personId="{36C4E5A5-00C1-4F46-9DFD-D24FF7A50E8A}" id="{1A57DCF4-F9D6-4250-9CC8-5C2B43A1CDAF}">
    <text>aqui el riesgo se debe es evitar</text>
  </threadedComment>
  <threadedComment ref="AN18" dT="2021-11-24T19:44:25.04" personId="{36C4E5A5-00C1-4F46-9DFD-D24FF7A50E8A}" id="{B43BE3A1-264A-4D31-A86E-73C79E4D006D}">
    <text>Esta acción se discutío con el lider del proceso de gestión contractual... ? De todos modos lo discutiremos desde la OAP.</text>
  </threadedComment>
  <threadedComment ref="AM20" dT="2021-11-24T19:44:40.37" personId="{36C4E5A5-00C1-4F46-9DFD-D24FF7A50E8A}" id="{34EC62EE-428D-48DD-B760-80CADF99020E}">
    <text>Que tratamiento le van a dar al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7/10/relationships/threadedComment" Target="../threadedComments/threadedComment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BU24"/>
  <sheetViews>
    <sheetView showGridLines="0" zoomScale="52" zoomScaleNormal="10" zoomScaleSheetLayoutView="66" workbookViewId="0">
      <selection activeCell="F11" sqref="F11:F13"/>
    </sheetView>
  </sheetViews>
  <sheetFormatPr baseColWidth="10" defaultColWidth="0" defaultRowHeight="15.5" zeroHeight="1" x14ac:dyDescent="0.35"/>
  <cols>
    <col min="1" max="1" width="18.81640625" style="185" customWidth="1"/>
    <col min="2" max="2" width="25.81640625" style="185" customWidth="1"/>
    <col min="3" max="3" width="40.54296875" style="185" customWidth="1"/>
    <col min="4" max="4" width="59.453125" style="185" customWidth="1"/>
    <col min="5" max="5" width="30.54296875" style="185" customWidth="1"/>
    <col min="6" max="6" width="18.453125" style="185" customWidth="1"/>
    <col min="7" max="7" width="34.26953125" style="185" customWidth="1"/>
    <col min="8" max="8" width="29.7265625" style="185" customWidth="1"/>
    <col min="9" max="9" width="48" style="138" customWidth="1"/>
    <col min="10" max="10" width="23" style="194" customWidth="1"/>
    <col min="11" max="11" width="17.81640625" style="138" customWidth="1"/>
    <col min="12" max="12" width="16.453125" style="138" customWidth="1"/>
    <col min="13" max="13" width="6.26953125" style="138" bestFit="1" customWidth="1"/>
    <col min="14" max="14" width="40.26953125" style="138" customWidth="1"/>
    <col min="15" max="15" width="30.453125" style="138" customWidth="1"/>
    <col min="16" max="16" width="17.453125" style="138" customWidth="1"/>
    <col min="17" max="17" width="9.1796875" style="138" customWidth="1"/>
    <col min="18" max="18" width="16" style="138" customWidth="1"/>
    <col min="19" max="19" width="5.81640625" style="138" customWidth="1"/>
    <col min="20" max="20" width="33.81640625" style="138" customWidth="1"/>
    <col min="21" max="23" width="31" style="138" customWidth="1"/>
    <col min="24" max="24" width="44" style="138" customWidth="1"/>
    <col min="25" max="25" width="37" style="138" customWidth="1"/>
    <col min="26" max="26" width="16.453125" style="138" customWidth="1"/>
    <col min="27" max="27" width="6.81640625" style="138" customWidth="1"/>
    <col min="28" max="28" width="5" style="138" customWidth="1"/>
    <col min="29" max="29" width="5.453125" style="138" customWidth="1"/>
    <col min="30" max="30" width="7.1796875" style="138" customWidth="1"/>
    <col min="31" max="31" width="6.7265625" style="138" customWidth="1"/>
    <col min="32" max="32" width="8" style="138" customWidth="1"/>
    <col min="33" max="33" width="11.81640625" style="138" customWidth="1"/>
    <col min="34" max="39" width="9.54296875" style="138" customWidth="1"/>
    <col min="40" max="40" width="89.1796875" style="138" customWidth="1"/>
    <col min="41" max="41" width="20.81640625" style="138" customWidth="1"/>
    <col min="42" max="42" width="29.26953125" style="138" customWidth="1"/>
    <col min="43" max="43" width="26.26953125" style="138" customWidth="1"/>
    <col min="44" max="44" width="19.7265625" style="138" customWidth="1"/>
    <col min="45" max="45" width="36.54296875" style="138" customWidth="1"/>
    <col min="46" max="46" width="45" style="138" customWidth="1"/>
    <col min="47" max="47" width="43.81640625" style="138" customWidth="1"/>
    <col min="48" max="73" width="0" style="138" hidden="1" customWidth="1"/>
    <col min="74" max="16384" width="11.453125" style="138" hidden="1"/>
  </cols>
  <sheetData>
    <row r="1" spans="1:73" ht="18.649999999999999" customHeight="1" x14ac:dyDescent="0.35">
      <c r="C1" s="510" t="s">
        <v>20</v>
      </c>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6" t="s">
        <v>21</v>
      </c>
    </row>
    <row r="2" spans="1:73" ht="12.75" customHeight="1" x14ac:dyDescent="0.35">
      <c r="C2" s="512"/>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7"/>
    </row>
    <row r="3" spans="1:73" ht="21" customHeight="1" x14ac:dyDescent="0.35">
      <c r="C3" s="512"/>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7"/>
    </row>
    <row r="4" spans="1:73" ht="16" thickBot="1" x14ac:dyDescent="0.4">
      <c r="A4" s="186"/>
      <c r="B4" s="186"/>
      <c r="C4" s="514"/>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8"/>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row>
    <row r="5" spans="1:73" ht="16.5" customHeight="1" x14ac:dyDescent="0.35">
      <c r="A5" s="186"/>
      <c r="B5" s="186"/>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4"/>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row>
    <row r="6" spans="1:73" ht="26.25" customHeight="1" x14ac:dyDescent="0.35">
      <c r="A6" s="527" t="s">
        <v>0</v>
      </c>
      <c r="B6" s="527"/>
      <c r="C6" s="280" t="s">
        <v>388</v>
      </c>
      <c r="D6" s="205" t="s">
        <v>22</v>
      </c>
      <c r="E6" s="279">
        <v>44547</v>
      </c>
      <c r="F6" s="271" t="s">
        <v>23</v>
      </c>
      <c r="G6" s="206"/>
      <c r="H6" s="542"/>
      <c r="I6" s="543"/>
      <c r="J6" s="596"/>
      <c r="K6" s="596"/>
      <c r="L6" s="596"/>
    </row>
    <row r="7" spans="1:73" s="187" customFormat="1" ht="8.25" customHeight="1" thickBot="1" x14ac:dyDescent="0.4">
      <c r="A7" s="528"/>
      <c r="B7" s="528"/>
      <c r="C7" s="528"/>
      <c r="D7" s="528"/>
      <c r="E7" s="528"/>
      <c r="F7" s="529"/>
      <c r="G7" s="529"/>
      <c r="H7" s="529"/>
      <c r="I7" s="529"/>
      <c r="J7" s="529"/>
      <c r="K7" s="529"/>
      <c r="L7" s="529"/>
      <c r="M7" s="529"/>
      <c r="N7" s="529"/>
      <c r="O7" s="529"/>
      <c r="P7" s="529"/>
      <c r="Q7" s="529"/>
      <c r="R7" s="529"/>
    </row>
    <row r="8" spans="1:73" ht="21.75" customHeight="1" x14ac:dyDescent="0.35">
      <c r="A8" s="522" t="s">
        <v>24</v>
      </c>
      <c r="B8" s="520"/>
      <c r="C8" s="520"/>
      <c r="D8" s="520"/>
      <c r="E8" s="520"/>
      <c r="F8" s="520"/>
      <c r="G8" s="520"/>
      <c r="H8" s="520"/>
      <c r="I8" s="520"/>
      <c r="J8" s="521"/>
      <c r="K8" s="522" t="s">
        <v>25</v>
      </c>
      <c r="L8" s="520"/>
      <c r="M8" s="520"/>
      <c r="N8" s="520"/>
      <c r="O8" s="520"/>
      <c r="P8" s="520"/>
      <c r="Q8" s="520"/>
      <c r="R8" s="521"/>
      <c r="S8" s="522" t="s">
        <v>26</v>
      </c>
      <c r="T8" s="520"/>
      <c r="U8" s="520"/>
      <c r="V8" s="520"/>
      <c r="W8" s="520"/>
      <c r="X8" s="520"/>
      <c r="Y8" s="520"/>
      <c r="Z8" s="520"/>
      <c r="AA8" s="520"/>
      <c r="AB8" s="520"/>
      <c r="AC8" s="520"/>
      <c r="AD8" s="520"/>
      <c r="AE8" s="520"/>
      <c r="AF8" s="530"/>
      <c r="AG8" s="597" t="s">
        <v>27</v>
      </c>
      <c r="AH8" s="601"/>
      <c r="AI8" s="601"/>
      <c r="AJ8" s="601"/>
      <c r="AK8" s="601"/>
      <c r="AL8" s="601"/>
      <c r="AM8" s="598"/>
      <c r="AN8" s="519" t="s">
        <v>28</v>
      </c>
      <c r="AO8" s="520"/>
      <c r="AP8" s="521"/>
      <c r="AQ8" s="522" t="s">
        <v>29</v>
      </c>
      <c r="AR8" s="520"/>
      <c r="AS8" s="521"/>
      <c r="AT8" s="597" t="s">
        <v>30</v>
      </c>
      <c r="AU8" s="598"/>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row>
    <row r="9" spans="1:73" s="190" customFormat="1" ht="13.5" customHeight="1" x14ac:dyDescent="0.35">
      <c r="A9" s="591" t="s">
        <v>31</v>
      </c>
      <c r="B9" s="523" t="s">
        <v>0</v>
      </c>
      <c r="C9" s="525" t="s">
        <v>32</v>
      </c>
      <c r="D9" s="525" t="s">
        <v>33</v>
      </c>
      <c r="E9" s="523" t="s">
        <v>34</v>
      </c>
      <c r="F9" s="523" t="s">
        <v>1</v>
      </c>
      <c r="G9" s="533" t="s">
        <v>2</v>
      </c>
      <c r="H9" s="533" t="s">
        <v>3</v>
      </c>
      <c r="I9" s="523" t="s">
        <v>4</v>
      </c>
      <c r="J9" s="593" t="s">
        <v>5</v>
      </c>
      <c r="K9" s="538" t="s">
        <v>35</v>
      </c>
      <c r="L9" s="535" t="s">
        <v>36</v>
      </c>
      <c r="M9" s="525" t="s">
        <v>37</v>
      </c>
      <c r="N9" s="533" t="s">
        <v>38</v>
      </c>
      <c r="O9" s="535" t="s">
        <v>39</v>
      </c>
      <c r="P9" s="535" t="s">
        <v>40</v>
      </c>
      <c r="Q9" s="525" t="s">
        <v>37</v>
      </c>
      <c r="R9" s="531" t="s">
        <v>6</v>
      </c>
      <c r="S9" s="602" t="s">
        <v>41</v>
      </c>
      <c r="T9" s="533" t="s">
        <v>42</v>
      </c>
      <c r="U9" s="533" t="s">
        <v>43</v>
      </c>
      <c r="V9" s="533" t="s">
        <v>44</v>
      </c>
      <c r="W9" s="533" t="s">
        <v>45</v>
      </c>
      <c r="X9" s="533" t="s">
        <v>46</v>
      </c>
      <c r="Y9" s="533" t="s">
        <v>47</v>
      </c>
      <c r="Z9" s="535" t="s">
        <v>8</v>
      </c>
      <c r="AA9" s="533" t="s">
        <v>48</v>
      </c>
      <c r="AB9" s="533"/>
      <c r="AC9" s="533"/>
      <c r="AD9" s="533"/>
      <c r="AE9" s="533"/>
      <c r="AF9" s="537"/>
      <c r="AG9" s="602" t="s">
        <v>49</v>
      </c>
      <c r="AH9" s="540" t="s">
        <v>50</v>
      </c>
      <c r="AI9" s="540" t="s">
        <v>37</v>
      </c>
      <c r="AJ9" s="540" t="s">
        <v>51</v>
      </c>
      <c r="AK9" s="540" t="s">
        <v>37</v>
      </c>
      <c r="AL9" s="540" t="s">
        <v>52</v>
      </c>
      <c r="AM9" s="608" t="s">
        <v>13</v>
      </c>
      <c r="AN9" s="606" t="s">
        <v>14</v>
      </c>
      <c r="AO9" s="533" t="s">
        <v>15</v>
      </c>
      <c r="AP9" s="593" t="s">
        <v>16</v>
      </c>
      <c r="AQ9" s="538" t="s">
        <v>17</v>
      </c>
      <c r="AR9" s="533" t="s">
        <v>53</v>
      </c>
      <c r="AS9" s="593" t="s">
        <v>18</v>
      </c>
      <c r="AT9" s="604" t="s">
        <v>54</v>
      </c>
      <c r="AU9" s="599" t="s">
        <v>19</v>
      </c>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row>
    <row r="10" spans="1:73" s="192" customFormat="1" ht="81.75" customHeight="1" thickBot="1" x14ac:dyDescent="0.4">
      <c r="A10" s="592"/>
      <c r="B10" s="524"/>
      <c r="C10" s="526"/>
      <c r="D10" s="526"/>
      <c r="E10" s="524"/>
      <c r="F10" s="524"/>
      <c r="G10" s="534"/>
      <c r="H10" s="534"/>
      <c r="I10" s="524"/>
      <c r="J10" s="594"/>
      <c r="K10" s="539"/>
      <c r="L10" s="536"/>
      <c r="M10" s="526"/>
      <c r="N10" s="534"/>
      <c r="O10" s="536"/>
      <c r="P10" s="526"/>
      <c r="Q10" s="526"/>
      <c r="R10" s="532"/>
      <c r="S10" s="603"/>
      <c r="T10" s="534"/>
      <c r="U10" s="534"/>
      <c r="V10" s="534"/>
      <c r="W10" s="534"/>
      <c r="X10" s="534"/>
      <c r="Y10" s="534"/>
      <c r="Z10" s="536"/>
      <c r="AA10" s="220" t="s">
        <v>9</v>
      </c>
      <c r="AB10" s="221" t="s">
        <v>10</v>
      </c>
      <c r="AC10" s="222" t="s">
        <v>11</v>
      </c>
      <c r="AD10" s="221" t="s">
        <v>12</v>
      </c>
      <c r="AE10" s="223" t="s">
        <v>55</v>
      </c>
      <c r="AF10" s="224" t="s">
        <v>56</v>
      </c>
      <c r="AG10" s="603"/>
      <c r="AH10" s="541"/>
      <c r="AI10" s="541"/>
      <c r="AJ10" s="541"/>
      <c r="AK10" s="541"/>
      <c r="AL10" s="541"/>
      <c r="AM10" s="609"/>
      <c r="AN10" s="607"/>
      <c r="AO10" s="534"/>
      <c r="AP10" s="594"/>
      <c r="AQ10" s="539"/>
      <c r="AR10" s="534"/>
      <c r="AS10" s="594"/>
      <c r="AT10" s="605"/>
      <c r="AU10" s="600"/>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row>
    <row r="11" spans="1:73" ht="15.75" customHeight="1" x14ac:dyDescent="0.35">
      <c r="A11" s="584" t="s">
        <v>616</v>
      </c>
      <c r="B11" s="559" t="s">
        <v>385</v>
      </c>
      <c r="C11" s="564" t="s">
        <v>386</v>
      </c>
      <c r="D11" s="564" t="s">
        <v>387</v>
      </c>
      <c r="E11" s="571" t="s">
        <v>566</v>
      </c>
      <c r="F11" s="567" t="s">
        <v>440</v>
      </c>
      <c r="G11" s="575" t="s">
        <v>567</v>
      </c>
      <c r="H11" s="571" t="s">
        <v>568</v>
      </c>
      <c r="I11" s="578" t="s">
        <v>569</v>
      </c>
      <c r="J11" s="567" t="s">
        <v>449</v>
      </c>
      <c r="K11" s="581">
        <v>20</v>
      </c>
      <c r="L11" s="562" t="s">
        <v>253</v>
      </c>
      <c r="M11" s="550">
        <v>0.4</v>
      </c>
      <c r="N11" s="547" t="s">
        <v>291</v>
      </c>
      <c r="O11" s="550" t="s">
        <v>291</v>
      </c>
      <c r="P11" s="553" t="s">
        <v>101</v>
      </c>
      <c r="Q11" s="550">
        <v>1</v>
      </c>
      <c r="R11" s="544" t="s">
        <v>310</v>
      </c>
      <c r="S11" s="323">
        <v>1</v>
      </c>
      <c r="T11" s="322" t="s">
        <v>570</v>
      </c>
      <c r="U11" s="322" t="s">
        <v>571</v>
      </c>
      <c r="V11" s="322" t="s">
        <v>572</v>
      </c>
      <c r="W11" s="322" t="s">
        <v>573</v>
      </c>
      <c r="X11" s="322" t="s">
        <v>574</v>
      </c>
      <c r="Y11" s="322" t="s">
        <v>575</v>
      </c>
      <c r="Z11" s="323" t="s">
        <v>250</v>
      </c>
      <c r="AA11" s="324" t="s">
        <v>410</v>
      </c>
      <c r="AB11" s="324" t="s">
        <v>416</v>
      </c>
      <c r="AC11" s="325" t="s">
        <v>576</v>
      </c>
      <c r="AD11" s="324" t="s">
        <v>424</v>
      </c>
      <c r="AE11" s="324" t="s">
        <v>426</v>
      </c>
      <c r="AF11" s="324" t="s">
        <v>430</v>
      </c>
      <c r="AG11" s="395">
        <v>0.2</v>
      </c>
      <c r="AH11" s="326" t="s">
        <v>251</v>
      </c>
      <c r="AI11" s="325">
        <v>0.2</v>
      </c>
      <c r="AJ11" s="326" t="s">
        <v>101</v>
      </c>
      <c r="AK11" s="325">
        <v>1</v>
      </c>
      <c r="AL11" s="321" t="s">
        <v>310</v>
      </c>
      <c r="AM11" s="622" t="s">
        <v>441</v>
      </c>
      <c r="AN11" s="322" t="s">
        <v>577</v>
      </c>
      <c r="AO11" s="214" t="s">
        <v>578</v>
      </c>
      <c r="AP11" s="338">
        <v>44620</v>
      </c>
      <c r="AQ11" s="338"/>
      <c r="AR11" s="327"/>
      <c r="AS11" s="214"/>
      <c r="AT11" s="327"/>
      <c r="AU11" s="328"/>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row>
    <row r="12" spans="1:73" ht="179.25" customHeight="1" x14ac:dyDescent="0.35">
      <c r="A12" s="585"/>
      <c r="B12" s="560"/>
      <c r="C12" s="565"/>
      <c r="D12" s="565"/>
      <c r="E12" s="572"/>
      <c r="F12" s="568"/>
      <c r="G12" s="576"/>
      <c r="H12" s="572"/>
      <c r="I12" s="579"/>
      <c r="J12" s="568"/>
      <c r="K12" s="582"/>
      <c r="L12" s="535"/>
      <c r="M12" s="551"/>
      <c r="N12" s="548"/>
      <c r="O12" s="551"/>
      <c r="P12" s="554"/>
      <c r="Q12" s="551"/>
      <c r="R12" s="545"/>
      <c r="S12" s="314">
        <v>2</v>
      </c>
      <c r="T12" s="313" t="s">
        <v>579</v>
      </c>
      <c r="U12" s="313" t="s">
        <v>580</v>
      </c>
      <c r="V12" s="313" t="s">
        <v>572</v>
      </c>
      <c r="W12" s="313" t="s">
        <v>581</v>
      </c>
      <c r="X12" s="313" t="s">
        <v>582</v>
      </c>
      <c r="Y12" s="313" t="s">
        <v>583</v>
      </c>
      <c r="Z12" s="314" t="s">
        <v>250</v>
      </c>
      <c r="AA12" s="315" t="s">
        <v>410</v>
      </c>
      <c r="AB12" s="315" t="s">
        <v>416</v>
      </c>
      <c r="AC12" s="316" t="s">
        <v>576</v>
      </c>
      <c r="AD12" s="315" t="s">
        <v>421</v>
      </c>
      <c r="AE12" s="315" t="s">
        <v>426</v>
      </c>
      <c r="AF12" s="315" t="s">
        <v>430</v>
      </c>
      <c r="AG12" s="411">
        <v>0.1</v>
      </c>
      <c r="AH12" s="317" t="s">
        <v>251</v>
      </c>
      <c r="AI12" s="316">
        <v>0.1</v>
      </c>
      <c r="AJ12" s="317" t="s">
        <v>101</v>
      </c>
      <c r="AK12" s="316">
        <v>1</v>
      </c>
      <c r="AL12" s="318" t="s">
        <v>310</v>
      </c>
      <c r="AM12" s="623"/>
      <c r="AN12" s="283" t="s">
        <v>584</v>
      </c>
      <c r="AO12" s="216" t="s">
        <v>578</v>
      </c>
      <c r="AP12" s="337">
        <v>44620</v>
      </c>
      <c r="AQ12" s="337"/>
      <c r="AR12" s="319"/>
      <c r="AS12" s="216"/>
      <c r="AT12" s="319"/>
      <c r="AU12" s="320"/>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row>
    <row r="13" spans="1:73" ht="179.25" customHeight="1" thickBot="1" x14ac:dyDescent="0.4">
      <c r="A13" s="595"/>
      <c r="B13" s="561"/>
      <c r="C13" s="566"/>
      <c r="D13" s="566"/>
      <c r="E13" s="573"/>
      <c r="F13" s="569"/>
      <c r="G13" s="577"/>
      <c r="H13" s="573"/>
      <c r="I13" s="580"/>
      <c r="J13" s="569"/>
      <c r="K13" s="583"/>
      <c r="L13" s="536"/>
      <c r="M13" s="557"/>
      <c r="N13" s="563"/>
      <c r="O13" s="557"/>
      <c r="P13" s="556"/>
      <c r="Q13" s="557"/>
      <c r="R13" s="558"/>
      <c r="S13" s="209">
        <v>3</v>
      </c>
      <c r="T13" s="377" t="s">
        <v>585</v>
      </c>
      <c r="U13" s="217" t="s">
        <v>586</v>
      </c>
      <c r="V13" s="377" t="s">
        <v>513</v>
      </c>
      <c r="W13" s="377" t="s">
        <v>587</v>
      </c>
      <c r="X13" s="377" t="s">
        <v>588</v>
      </c>
      <c r="Y13" s="428" t="s">
        <v>589</v>
      </c>
      <c r="Z13" s="209" t="s">
        <v>1</v>
      </c>
      <c r="AA13" s="210" t="s">
        <v>414</v>
      </c>
      <c r="AB13" s="210" t="s">
        <v>418</v>
      </c>
      <c r="AC13" s="211" t="s">
        <v>484</v>
      </c>
      <c r="AD13" s="210" t="s">
        <v>421</v>
      </c>
      <c r="AE13" s="210" t="s">
        <v>428</v>
      </c>
      <c r="AF13" s="210" t="s">
        <v>430</v>
      </c>
      <c r="AG13" s="396">
        <v>0.1</v>
      </c>
      <c r="AH13" s="212" t="s">
        <v>251</v>
      </c>
      <c r="AI13" s="211">
        <v>0.1</v>
      </c>
      <c r="AJ13" s="212" t="s">
        <v>99</v>
      </c>
      <c r="AK13" s="211">
        <v>0.75</v>
      </c>
      <c r="AL13" s="213" t="s">
        <v>312</v>
      </c>
      <c r="AM13" s="624"/>
      <c r="AN13" s="438" t="s">
        <v>590</v>
      </c>
      <c r="AO13" s="217" t="s">
        <v>578</v>
      </c>
      <c r="AP13" s="342">
        <v>44620</v>
      </c>
      <c r="AQ13" s="342"/>
      <c r="AR13" s="218"/>
      <c r="AS13" s="217"/>
      <c r="AT13" s="218"/>
      <c r="AU13" s="219"/>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row>
    <row r="14" spans="1:73" ht="70" customHeight="1" x14ac:dyDescent="0.35">
      <c r="A14" s="584" t="s">
        <v>618</v>
      </c>
      <c r="B14" s="559" t="s">
        <v>385</v>
      </c>
      <c r="C14" s="564" t="s">
        <v>386</v>
      </c>
      <c r="D14" s="564" t="s">
        <v>387</v>
      </c>
      <c r="E14" s="571" t="s">
        <v>593</v>
      </c>
      <c r="F14" s="567" t="s">
        <v>440</v>
      </c>
      <c r="G14" s="571" t="s">
        <v>594</v>
      </c>
      <c r="H14" s="571" t="s">
        <v>595</v>
      </c>
      <c r="I14" s="571" t="s">
        <v>596</v>
      </c>
      <c r="J14" s="567" t="s">
        <v>449</v>
      </c>
      <c r="K14" s="581">
        <v>10</v>
      </c>
      <c r="L14" s="562" t="s">
        <v>253</v>
      </c>
      <c r="M14" s="550">
        <v>0.4</v>
      </c>
      <c r="N14" s="547" t="s">
        <v>291</v>
      </c>
      <c r="O14" s="550" t="s">
        <v>291</v>
      </c>
      <c r="P14" s="553" t="s">
        <v>101</v>
      </c>
      <c r="Q14" s="550">
        <v>1</v>
      </c>
      <c r="R14" s="544" t="s">
        <v>310</v>
      </c>
      <c r="S14" s="323">
        <v>1</v>
      </c>
      <c r="T14" s="284" t="s">
        <v>597</v>
      </c>
      <c r="U14" s="327" t="s">
        <v>598</v>
      </c>
      <c r="V14" s="327" t="s">
        <v>599</v>
      </c>
      <c r="W14" s="284" t="s">
        <v>600</v>
      </c>
      <c r="X14" s="284" t="s">
        <v>601</v>
      </c>
      <c r="Y14" s="327" t="s">
        <v>602</v>
      </c>
      <c r="Z14" s="323" t="s">
        <v>250</v>
      </c>
      <c r="AA14" s="324" t="s">
        <v>410</v>
      </c>
      <c r="AB14" s="324" t="s">
        <v>418</v>
      </c>
      <c r="AC14" s="325" t="s">
        <v>482</v>
      </c>
      <c r="AD14" s="324" t="s">
        <v>421</v>
      </c>
      <c r="AE14" s="324" t="s">
        <v>426</v>
      </c>
      <c r="AF14" s="324" t="s">
        <v>430</v>
      </c>
      <c r="AG14" s="395">
        <v>0.24</v>
      </c>
      <c r="AH14" s="326" t="s">
        <v>253</v>
      </c>
      <c r="AI14" s="325">
        <v>0.24</v>
      </c>
      <c r="AJ14" s="326" t="s">
        <v>101</v>
      </c>
      <c r="AK14" s="325">
        <v>1</v>
      </c>
      <c r="AL14" s="321" t="s">
        <v>310</v>
      </c>
      <c r="AM14" s="622" t="s">
        <v>441</v>
      </c>
      <c r="AN14" s="327" t="s">
        <v>603</v>
      </c>
      <c r="AO14" s="327" t="s">
        <v>604</v>
      </c>
      <c r="AP14" s="437">
        <v>44681</v>
      </c>
      <c r="AQ14" s="327"/>
      <c r="AR14" s="327"/>
      <c r="AS14" s="214"/>
      <c r="AT14" s="327"/>
      <c r="AU14" s="328"/>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row>
    <row r="15" spans="1:73" ht="70" customHeight="1" x14ac:dyDescent="0.35">
      <c r="A15" s="585"/>
      <c r="B15" s="560"/>
      <c r="C15" s="565"/>
      <c r="D15" s="565"/>
      <c r="E15" s="572"/>
      <c r="F15" s="568"/>
      <c r="G15" s="572"/>
      <c r="H15" s="572"/>
      <c r="I15" s="572"/>
      <c r="J15" s="568"/>
      <c r="K15" s="582"/>
      <c r="L15" s="535"/>
      <c r="M15" s="551"/>
      <c r="N15" s="548"/>
      <c r="O15" s="551"/>
      <c r="P15" s="554"/>
      <c r="Q15" s="551"/>
      <c r="R15" s="545"/>
      <c r="S15" s="314">
        <v>2</v>
      </c>
      <c r="T15" s="208" t="s">
        <v>605</v>
      </c>
      <c r="U15" s="319" t="s">
        <v>598</v>
      </c>
      <c r="V15" s="216" t="s">
        <v>592</v>
      </c>
      <c r="W15" s="208" t="s">
        <v>606</v>
      </c>
      <c r="X15" s="208" t="s">
        <v>607</v>
      </c>
      <c r="Y15" s="319" t="s">
        <v>608</v>
      </c>
      <c r="Z15" s="314" t="s">
        <v>1</v>
      </c>
      <c r="AA15" s="315" t="s">
        <v>414</v>
      </c>
      <c r="AB15" s="315" t="s">
        <v>418</v>
      </c>
      <c r="AC15" s="316" t="s">
        <v>484</v>
      </c>
      <c r="AD15" s="315" t="s">
        <v>421</v>
      </c>
      <c r="AE15" s="315" t="s">
        <v>426</v>
      </c>
      <c r="AF15" s="315" t="s">
        <v>430</v>
      </c>
      <c r="AG15" s="411">
        <v>0.24</v>
      </c>
      <c r="AH15" s="317" t="s">
        <v>253</v>
      </c>
      <c r="AI15" s="316">
        <v>0.24</v>
      </c>
      <c r="AJ15" s="317" t="s">
        <v>99</v>
      </c>
      <c r="AK15" s="316">
        <v>0.75</v>
      </c>
      <c r="AL15" s="318" t="s">
        <v>312</v>
      </c>
      <c r="AM15" s="623"/>
      <c r="AN15" s="283" t="s">
        <v>609</v>
      </c>
      <c r="AO15" s="319" t="s">
        <v>610</v>
      </c>
      <c r="AP15" s="436">
        <v>44681</v>
      </c>
      <c r="AQ15" s="337"/>
      <c r="AR15" s="319"/>
      <c r="AS15" s="216"/>
      <c r="AT15" s="319"/>
      <c r="AU15" s="320"/>
    </row>
    <row r="16" spans="1:73" ht="70" customHeight="1" thickBot="1" x14ac:dyDescent="0.4">
      <c r="A16" s="586"/>
      <c r="B16" s="590"/>
      <c r="C16" s="570"/>
      <c r="D16" s="570"/>
      <c r="E16" s="574"/>
      <c r="F16" s="587"/>
      <c r="G16" s="574"/>
      <c r="H16" s="574"/>
      <c r="I16" s="574"/>
      <c r="J16" s="587"/>
      <c r="K16" s="588"/>
      <c r="L16" s="589"/>
      <c r="M16" s="552"/>
      <c r="N16" s="549"/>
      <c r="O16" s="552"/>
      <c r="P16" s="555"/>
      <c r="Q16" s="552"/>
      <c r="R16" s="546"/>
      <c r="S16" s="405">
        <v>3</v>
      </c>
      <c r="T16" s="343" t="s">
        <v>611</v>
      </c>
      <c r="U16" s="343" t="s">
        <v>598</v>
      </c>
      <c r="V16" s="343" t="s">
        <v>612</v>
      </c>
      <c r="W16" s="343" t="s">
        <v>613</v>
      </c>
      <c r="X16" s="343" t="s">
        <v>614</v>
      </c>
      <c r="Y16" s="343" t="s">
        <v>615</v>
      </c>
      <c r="Z16" s="405" t="s">
        <v>250</v>
      </c>
      <c r="AA16" s="406" t="s">
        <v>410</v>
      </c>
      <c r="AB16" s="406" t="s">
        <v>418</v>
      </c>
      <c r="AC16" s="407" t="s">
        <v>482</v>
      </c>
      <c r="AD16" s="406" t="s">
        <v>421</v>
      </c>
      <c r="AE16" s="406" t="s">
        <v>426</v>
      </c>
      <c r="AF16" s="406" t="s">
        <v>430</v>
      </c>
      <c r="AG16" s="439">
        <v>0.14399999999999999</v>
      </c>
      <c r="AH16" s="408" t="s">
        <v>251</v>
      </c>
      <c r="AI16" s="407">
        <v>0.14399999999999999</v>
      </c>
      <c r="AJ16" s="408" t="s">
        <v>99</v>
      </c>
      <c r="AK16" s="407">
        <v>0.75</v>
      </c>
      <c r="AL16" s="409" t="s">
        <v>312</v>
      </c>
      <c r="AM16" s="625"/>
      <c r="AN16" s="346"/>
      <c r="AO16" s="346"/>
      <c r="AP16" s="345"/>
      <c r="AQ16" s="344"/>
      <c r="AR16" s="343"/>
      <c r="AS16" s="336"/>
      <c r="AT16" s="343"/>
      <c r="AU16" s="410"/>
    </row>
    <row r="17" spans="1:73" s="188" customFormat="1" ht="69" customHeight="1" thickBot="1" x14ac:dyDescent="0.4">
      <c r="A17" s="351" t="s">
        <v>823</v>
      </c>
      <c r="B17" s="397" t="s">
        <v>375</v>
      </c>
      <c r="C17" s="398" t="s">
        <v>346</v>
      </c>
      <c r="D17" s="398" t="s">
        <v>359</v>
      </c>
      <c r="E17" s="399" t="s">
        <v>825</v>
      </c>
      <c r="F17" s="399" t="s">
        <v>436</v>
      </c>
      <c r="G17" s="434" t="s">
        <v>826</v>
      </c>
      <c r="H17" s="430" t="s">
        <v>827</v>
      </c>
      <c r="I17" s="432" t="s">
        <v>828</v>
      </c>
      <c r="J17" s="432" t="s">
        <v>447</v>
      </c>
      <c r="K17" s="356">
        <v>382</v>
      </c>
      <c r="L17" s="357" t="s">
        <v>255</v>
      </c>
      <c r="M17" s="358">
        <v>0.6</v>
      </c>
      <c r="N17" s="412" t="s">
        <v>291</v>
      </c>
      <c r="O17" s="358" t="s">
        <v>291</v>
      </c>
      <c r="P17" s="400" t="s">
        <v>101</v>
      </c>
      <c r="Q17" s="358">
        <v>1</v>
      </c>
      <c r="R17" s="401" t="s">
        <v>310</v>
      </c>
      <c r="S17" s="402">
        <v>1</v>
      </c>
      <c r="T17" s="354" t="s">
        <v>829</v>
      </c>
      <c r="U17" s="354" t="s">
        <v>830</v>
      </c>
      <c r="V17" s="354" t="s">
        <v>831</v>
      </c>
      <c r="W17" s="354" t="s">
        <v>832</v>
      </c>
      <c r="X17" s="354" t="s">
        <v>833</v>
      </c>
      <c r="Y17" s="354" t="s">
        <v>834</v>
      </c>
      <c r="Z17" s="402" t="s">
        <v>250</v>
      </c>
      <c r="AA17" s="374" t="s">
        <v>410</v>
      </c>
      <c r="AB17" s="374" t="s">
        <v>418</v>
      </c>
      <c r="AC17" s="403" t="s">
        <v>482</v>
      </c>
      <c r="AD17" s="374" t="s">
        <v>421</v>
      </c>
      <c r="AE17" s="374" t="s">
        <v>426</v>
      </c>
      <c r="AF17" s="374" t="s">
        <v>430</v>
      </c>
      <c r="AG17" s="404">
        <v>0.36</v>
      </c>
      <c r="AH17" s="370" t="s">
        <v>253</v>
      </c>
      <c r="AI17" s="403">
        <v>0.36</v>
      </c>
      <c r="AJ17" s="370" t="s">
        <v>101</v>
      </c>
      <c r="AK17" s="403">
        <v>1</v>
      </c>
      <c r="AL17" s="373" t="s">
        <v>310</v>
      </c>
      <c r="AM17" s="374" t="s">
        <v>441</v>
      </c>
      <c r="AN17" s="429" t="s">
        <v>835</v>
      </c>
      <c r="AO17" s="429" t="s">
        <v>836</v>
      </c>
      <c r="AP17" s="435">
        <v>44561</v>
      </c>
      <c r="AQ17" s="375"/>
      <c r="AR17" s="362"/>
      <c r="AS17" s="356"/>
      <c r="AT17" s="362"/>
      <c r="AU17" s="376"/>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row>
    <row r="18" spans="1:73" ht="69" customHeight="1" thickBot="1" x14ac:dyDescent="0.4">
      <c r="A18" s="351" t="s">
        <v>858</v>
      </c>
      <c r="B18" s="397" t="s">
        <v>375</v>
      </c>
      <c r="C18" s="398" t="s">
        <v>346</v>
      </c>
      <c r="D18" s="398" t="s">
        <v>359</v>
      </c>
      <c r="E18" s="430" t="s">
        <v>838</v>
      </c>
      <c r="F18" s="399" t="s">
        <v>436</v>
      </c>
      <c r="G18" s="430" t="s">
        <v>839</v>
      </c>
      <c r="H18" s="431" t="s">
        <v>840</v>
      </c>
      <c r="I18" s="432" t="s">
        <v>841</v>
      </c>
      <c r="J18" s="432" t="s">
        <v>447</v>
      </c>
      <c r="K18" s="356">
        <v>12</v>
      </c>
      <c r="L18" s="357" t="s">
        <v>253</v>
      </c>
      <c r="M18" s="358">
        <v>0.4</v>
      </c>
      <c r="N18" s="412" t="s">
        <v>291</v>
      </c>
      <c r="O18" s="358" t="s">
        <v>291</v>
      </c>
      <c r="P18" s="400" t="s">
        <v>101</v>
      </c>
      <c r="Q18" s="358">
        <v>1</v>
      </c>
      <c r="R18" s="401" t="s">
        <v>310</v>
      </c>
      <c r="S18" s="402">
        <v>1</v>
      </c>
      <c r="T18" s="433" t="s">
        <v>842</v>
      </c>
      <c r="U18" s="354" t="s">
        <v>837</v>
      </c>
      <c r="V18" s="354" t="s">
        <v>485</v>
      </c>
      <c r="W18" s="354" t="s">
        <v>843</v>
      </c>
      <c r="X18" s="354" t="s">
        <v>844</v>
      </c>
      <c r="Y18" s="354" t="s">
        <v>845</v>
      </c>
      <c r="Z18" s="402" t="s">
        <v>250</v>
      </c>
      <c r="AA18" s="374" t="s">
        <v>412</v>
      </c>
      <c r="AB18" s="374" t="s">
        <v>418</v>
      </c>
      <c r="AC18" s="403" t="s">
        <v>483</v>
      </c>
      <c r="AD18" s="374" t="s">
        <v>421</v>
      </c>
      <c r="AE18" s="374" t="s">
        <v>426</v>
      </c>
      <c r="AF18" s="374" t="s">
        <v>430</v>
      </c>
      <c r="AG18" s="404">
        <v>0.28000000000000003</v>
      </c>
      <c r="AH18" s="370" t="s">
        <v>253</v>
      </c>
      <c r="AI18" s="403">
        <v>0.28000000000000003</v>
      </c>
      <c r="AJ18" s="370" t="s">
        <v>101</v>
      </c>
      <c r="AK18" s="403">
        <v>1</v>
      </c>
      <c r="AL18" s="373" t="s">
        <v>310</v>
      </c>
      <c r="AM18" s="374" t="s">
        <v>441</v>
      </c>
      <c r="AN18" s="362" t="s">
        <v>846</v>
      </c>
      <c r="AO18" s="429" t="s">
        <v>847</v>
      </c>
      <c r="AP18" s="375">
        <v>44561</v>
      </c>
      <c r="AQ18" s="375"/>
      <c r="AR18" s="362"/>
      <c r="AS18" s="356"/>
      <c r="AT18" s="362"/>
      <c r="AU18" s="376"/>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row>
    <row r="19" spans="1:73" ht="69" customHeight="1" thickBot="1" x14ac:dyDescent="0.4">
      <c r="A19" s="351" t="s">
        <v>859</v>
      </c>
      <c r="B19" s="397" t="s">
        <v>375</v>
      </c>
      <c r="C19" s="398" t="s">
        <v>346</v>
      </c>
      <c r="D19" s="398" t="s">
        <v>359</v>
      </c>
      <c r="E19" s="362" t="s">
        <v>849</v>
      </c>
      <c r="F19" s="399" t="s">
        <v>438</v>
      </c>
      <c r="G19" s="362" t="s">
        <v>850</v>
      </c>
      <c r="H19" s="362" t="s">
        <v>851</v>
      </c>
      <c r="I19" s="399" t="s">
        <v>852</v>
      </c>
      <c r="J19" s="399" t="s">
        <v>447</v>
      </c>
      <c r="K19" s="356">
        <v>200</v>
      </c>
      <c r="L19" s="357" t="s">
        <v>255</v>
      </c>
      <c r="M19" s="358">
        <v>0.6</v>
      </c>
      <c r="N19" s="412" t="s">
        <v>289</v>
      </c>
      <c r="O19" s="358" t="s">
        <v>289</v>
      </c>
      <c r="P19" s="400" t="s">
        <v>99</v>
      </c>
      <c r="Q19" s="358">
        <v>0.8</v>
      </c>
      <c r="R19" s="401" t="s">
        <v>312</v>
      </c>
      <c r="S19" s="402">
        <v>1</v>
      </c>
      <c r="T19" s="354" t="s">
        <v>853</v>
      </c>
      <c r="U19" s="354" t="s">
        <v>837</v>
      </c>
      <c r="V19" s="354" t="s">
        <v>591</v>
      </c>
      <c r="W19" s="354" t="s">
        <v>854</v>
      </c>
      <c r="X19" s="354" t="s">
        <v>855</v>
      </c>
      <c r="Y19" s="354" t="s">
        <v>856</v>
      </c>
      <c r="Z19" s="402" t="s">
        <v>250</v>
      </c>
      <c r="AA19" s="374" t="s">
        <v>410</v>
      </c>
      <c r="AB19" s="374" t="s">
        <v>418</v>
      </c>
      <c r="AC19" s="403" t="s">
        <v>482</v>
      </c>
      <c r="AD19" s="374" t="s">
        <v>421</v>
      </c>
      <c r="AE19" s="374" t="s">
        <v>426</v>
      </c>
      <c r="AF19" s="374" t="s">
        <v>430</v>
      </c>
      <c r="AG19" s="404">
        <v>0.36</v>
      </c>
      <c r="AH19" s="370" t="s">
        <v>253</v>
      </c>
      <c r="AI19" s="403">
        <v>0.36</v>
      </c>
      <c r="AJ19" s="370" t="s">
        <v>99</v>
      </c>
      <c r="AK19" s="403">
        <v>0.8</v>
      </c>
      <c r="AL19" s="373" t="s">
        <v>312</v>
      </c>
      <c r="AM19" s="374" t="s">
        <v>441</v>
      </c>
      <c r="AN19" s="362" t="s">
        <v>857</v>
      </c>
      <c r="AO19" s="429" t="s">
        <v>848</v>
      </c>
      <c r="AP19" s="375">
        <v>44561</v>
      </c>
      <c r="AQ19" s="375"/>
      <c r="AR19" s="362"/>
      <c r="AS19" s="356"/>
      <c r="AT19" s="362"/>
      <c r="AU19" s="376"/>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row>
    <row r="20" spans="1:73" ht="77.5" x14ac:dyDescent="0.35">
      <c r="A20" s="626" t="s">
        <v>898</v>
      </c>
      <c r="B20" s="629" t="s">
        <v>382</v>
      </c>
      <c r="C20" s="632" t="s">
        <v>346</v>
      </c>
      <c r="D20" s="632" t="s">
        <v>384</v>
      </c>
      <c r="E20" s="635" t="s">
        <v>860</v>
      </c>
      <c r="F20" s="635" t="s">
        <v>438</v>
      </c>
      <c r="G20" s="638" t="s">
        <v>861</v>
      </c>
      <c r="H20" s="635" t="s">
        <v>862</v>
      </c>
      <c r="I20" s="641" t="s">
        <v>863</v>
      </c>
      <c r="J20" s="635" t="s">
        <v>447</v>
      </c>
      <c r="K20" s="644">
        <v>100</v>
      </c>
      <c r="L20" s="647" t="s">
        <v>255</v>
      </c>
      <c r="M20" s="613">
        <v>0.6</v>
      </c>
      <c r="N20" s="610" t="s">
        <v>292</v>
      </c>
      <c r="O20" s="613" t="s">
        <v>292</v>
      </c>
      <c r="P20" s="616" t="s">
        <v>101</v>
      </c>
      <c r="Q20" s="613">
        <v>1</v>
      </c>
      <c r="R20" s="619" t="s">
        <v>310</v>
      </c>
      <c r="S20" s="323">
        <v>1</v>
      </c>
      <c r="T20" s="322" t="s">
        <v>864</v>
      </c>
      <c r="U20" s="322" t="s">
        <v>865</v>
      </c>
      <c r="V20" s="322" t="s">
        <v>866</v>
      </c>
      <c r="W20" s="322" t="s">
        <v>867</v>
      </c>
      <c r="X20" s="322" t="s">
        <v>868</v>
      </c>
      <c r="Y20" s="322" t="s">
        <v>869</v>
      </c>
      <c r="Z20" s="323" t="s">
        <v>250</v>
      </c>
      <c r="AA20" s="324" t="s">
        <v>412</v>
      </c>
      <c r="AB20" s="324" t="s">
        <v>418</v>
      </c>
      <c r="AC20" s="325" t="s">
        <v>483</v>
      </c>
      <c r="AD20" s="324" t="s">
        <v>421</v>
      </c>
      <c r="AE20" s="324" t="s">
        <v>426</v>
      </c>
      <c r="AF20" s="324" t="s">
        <v>430</v>
      </c>
      <c r="AG20" s="395">
        <v>0.42</v>
      </c>
      <c r="AH20" s="326" t="s">
        <v>255</v>
      </c>
      <c r="AI20" s="325">
        <v>0.42</v>
      </c>
      <c r="AJ20" s="326" t="s">
        <v>101</v>
      </c>
      <c r="AK20" s="325">
        <v>1</v>
      </c>
      <c r="AL20" s="321" t="s">
        <v>310</v>
      </c>
      <c r="AM20" s="622" t="s">
        <v>441</v>
      </c>
      <c r="AN20" s="327" t="s">
        <v>870</v>
      </c>
      <c r="AO20" s="327" t="s">
        <v>871</v>
      </c>
      <c r="AP20" s="338">
        <v>44651</v>
      </c>
      <c r="AQ20" s="338"/>
      <c r="AR20" s="327"/>
      <c r="AS20" s="214"/>
      <c r="AT20" s="327"/>
      <c r="AU20" s="328"/>
      <c r="AV20" s="193"/>
    </row>
    <row r="21" spans="1:73" ht="65.5" x14ac:dyDescent="0.35">
      <c r="A21" s="627"/>
      <c r="B21" s="630"/>
      <c r="C21" s="633"/>
      <c r="D21" s="633"/>
      <c r="E21" s="636"/>
      <c r="F21" s="636"/>
      <c r="G21" s="639"/>
      <c r="H21" s="636"/>
      <c r="I21" s="642"/>
      <c r="J21" s="636"/>
      <c r="K21" s="645"/>
      <c r="L21" s="648"/>
      <c r="M21" s="614"/>
      <c r="N21" s="611"/>
      <c r="O21" s="614"/>
      <c r="P21" s="617"/>
      <c r="Q21" s="614"/>
      <c r="R21" s="620"/>
      <c r="S21" s="314">
        <v>2</v>
      </c>
      <c r="T21" s="208" t="s">
        <v>872</v>
      </c>
      <c r="U21" s="313" t="s">
        <v>873</v>
      </c>
      <c r="V21" s="313" t="s">
        <v>874</v>
      </c>
      <c r="W21" s="303" t="s">
        <v>875</v>
      </c>
      <c r="X21" s="303" t="s">
        <v>876</v>
      </c>
      <c r="Y21" s="313" t="s">
        <v>877</v>
      </c>
      <c r="Z21" s="314" t="s">
        <v>250</v>
      </c>
      <c r="AA21" s="315" t="s">
        <v>410</v>
      </c>
      <c r="AB21" s="315" t="s">
        <v>418</v>
      </c>
      <c r="AC21" s="316" t="s">
        <v>482</v>
      </c>
      <c r="AD21" s="315" t="s">
        <v>421</v>
      </c>
      <c r="AE21" s="315" t="s">
        <v>426</v>
      </c>
      <c r="AF21" s="315" t="s">
        <v>430</v>
      </c>
      <c r="AG21" s="411">
        <v>0.252</v>
      </c>
      <c r="AH21" s="317" t="s">
        <v>253</v>
      </c>
      <c r="AI21" s="316">
        <v>0.252</v>
      </c>
      <c r="AJ21" s="317" t="s">
        <v>101</v>
      </c>
      <c r="AK21" s="316">
        <v>1</v>
      </c>
      <c r="AL21" s="318" t="s">
        <v>310</v>
      </c>
      <c r="AM21" s="623"/>
      <c r="AN21" s="283"/>
      <c r="AO21" s="215"/>
      <c r="AP21" s="337"/>
      <c r="AQ21" s="337"/>
      <c r="AR21" s="319"/>
      <c r="AS21" s="216"/>
      <c r="AT21" s="319"/>
      <c r="AU21" s="320"/>
      <c r="AV21" s="187"/>
    </row>
    <row r="22" spans="1:73" ht="66" thickBot="1" x14ac:dyDescent="0.4">
      <c r="A22" s="628"/>
      <c r="B22" s="631"/>
      <c r="C22" s="634"/>
      <c r="D22" s="634"/>
      <c r="E22" s="637"/>
      <c r="F22" s="637"/>
      <c r="G22" s="640"/>
      <c r="H22" s="637"/>
      <c r="I22" s="643"/>
      <c r="J22" s="637"/>
      <c r="K22" s="646"/>
      <c r="L22" s="649"/>
      <c r="M22" s="615"/>
      <c r="N22" s="612"/>
      <c r="O22" s="615"/>
      <c r="P22" s="618"/>
      <c r="Q22" s="615"/>
      <c r="R22" s="621"/>
      <c r="S22" s="209">
        <v>3</v>
      </c>
      <c r="T22" s="306" t="s">
        <v>878</v>
      </c>
      <c r="U22" s="306" t="s">
        <v>879</v>
      </c>
      <c r="V22" s="377" t="s">
        <v>599</v>
      </c>
      <c r="W22" s="377" t="s">
        <v>880</v>
      </c>
      <c r="X22" s="377" t="s">
        <v>881</v>
      </c>
      <c r="Y22" s="428" t="s">
        <v>882</v>
      </c>
      <c r="Z22" s="209" t="s">
        <v>1</v>
      </c>
      <c r="AA22" s="210" t="s">
        <v>414</v>
      </c>
      <c r="AB22" s="210" t="s">
        <v>418</v>
      </c>
      <c r="AC22" s="211" t="s">
        <v>484</v>
      </c>
      <c r="AD22" s="210" t="s">
        <v>421</v>
      </c>
      <c r="AE22" s="210" t="s">
        <v>428</v>
      </c>
      <c r="AF22" s="210" t="s">
        <v>430</v>
      </c>
      <c r="AG22" s="396">
        <v>0.252</v>
      </c>
      <c r="AH22" s="212" t="s">
        <v>253</v>
      </c>
      <c r="AI22" s="211">
        <v>0.252</v>
      </c>
      <c r="AJ22" s="212" t="s">
        <v>99</v>
      </c>
      <c r="AK22" s="211">
        <v>0.75</v>
      </c>
      <c r="AL22" s="213" t="s">
        <v>312</v>
      </c>
      <c r="AM22" s="624"/>
      <c r="AN22" s="218"/>
      <c r="AO22" s="217"/>
      <c r="AP22" s="342"/>
      <c r="AQ22" s="342"/>
      <c r="AR22" s="218"/>
      <c r="AS22" s="217"/>
      <c r="AT22" s="218"/>
      <c r="AU22" s="219"/>
      <c r="AV22" s="187"/>
    </row>
    <row r="23" spans="1:73" ht="89" x14ac:dyDescent="0.4">
      <c r="A23" s="626" t="s">
        <v>899</v>
      </c>
      <c r="B23" s="629" t="s">
        <v>382</v>
      </c>
      <c r="C23" s="632" t="s">
        <v>346</v>
      </c>
      <c r="D23" s="632" t="s">
        <v>384</v>
      </c>
      <c r="E23" s="635" t="s">
        <v>883</v>
      </c>
      <c r="F23" s="635" t="s">
        <v>438</v>
      </c>
      <c r="G23" s="638" t="s">
        <v>884</v>
      </c>
      <c r="H23" s="635" t="s">
        <v>885</v>
      </c>
      <c r="I23" s="641" t="s">
        <v>886</v>
      </c>
      <c r="J23" s="635" t="s">
        <v>447</v>
      </c>
      <c r="K23" s="581">
        <v>80</v>
      </c>
      <c r="L23" s="562" t="s">
        <v>255</v>
      </c>
      <c r="M23" s="550">
        <v>0.6</v>
      </c>
      <c r="N23" s="650" t="s">
        <v>292</v>
      </c>
      <c r="O23" s="550" t="s">
        <v>292</v>
      </c>
      <c r="P23" s="553" t="s">
        <v>101</v>
      </c>
      <c r="Q23" s="550">
        <v>1</v>
      </c>
      <c r="R23" s="544" t="s">
        <v>310</v>
      </c>
      <c r="S23" s="323">
        <v>1</v>
      </c>
      <c r="T23" s="322" t="s">
        <v>887</v>
      </c>
      <c r="U23" s="322" t="s">
        <v>888</v>
      </c>
      <c r="V23" s="322" t="s">
        <v>796</v>
      </c>
      <c r="W23" s="322" t="s">
        <v>889</v>
      </c>
      <c r="X23" s="322" t="s">
        <v>890</v>
      </c>
      <c r="Y23" s="322" t="s">
        <v>891</v>
      </c>
      <c r="Z23" s="285" t="s">
        <v>250</v>
      </c>
      <c r="AA23" s="286" t="s">
        <v>410</v>
      </c>
      <c r="AB23" s="286" t="s">
        <v>418</v>
      </c>
      <c r="AC23" s="287" t="s">
        <v>482</v>
      </c>
      <c r="AD23" s="286" t="s">
        <v>421</v>
      </c>
      <c r="AE23" s="286" t="s">
        <v>426</v>
      </c>
      <c r="AF23" s="286" t="s">
        <v>430</v>
      </c>
      <c r="AG23" s="413">
        <v>0.36</v>
      </c>
      <c r="AH23" s="288" t="s">
        <v>253</v>
      </c>
      <c r="AI23" s="287">
        <v>0.36</v>
      </c>
      <c r="AJ23" s="288" t="s">
        <v>101</v>
      </c>
      <c r="AK23" s="287">
        <v>1</v>
      </c>
      <c r="AL23" s="289" t="s">
        <v>310</v>
      </c>
      <c r="AM23" s="622" t="s">
        <v>441</v>
      </c>
      <c r="AN23" s="299" t="s">
        <v>892</v>
      </c>
      <c r="AO23" s="290" t="s">
        <v>888</v>
      </c>
      <c r="AP23" s="379">
        <v>44895</v>
      </c>
      <c r="AQ23" s="414"/>
      <c r="AR23" s="291"/>
      <c r="AS23" s="415"/>
      <c r="AT23" s="291"/>
      <c r="AU23" s="292"/>
      <c r="AV23" s="293"/>
    </row>
    <row r="24" spans="1:73" ht="89.5" thickBot="1" x14ac:dyDescent="0.45">
      <c r="A24" s="628"/>
      <c r="B24" s="631"/>
      <c r="C24" s="634"/>
      <c r="D24" s="634"/>
      <c r="E24" s="637"/>
      <c r="F24" s="637"/>
      <c r="G24" s="640"/>
      <c r="H24" s="637"/>
      <c r="I24" s="643"/>
      <c r="J24" s="637"/>
      <c r="K24" s="583"/>
      <c r="L24" s="536"/>
      <c r="M24" s="557"/>
      <c r="N24" s="651"/>
      <c r="O24" s="557"/>
      <c r="P24" s="556"/>
      <c r="Q24" s="557"/>
      <c r="R24" s="558"/>
      <c r="S24" s="209">
        <v>2</v>
      </c>
      <c r="T24" s="306" t="s">
        <v>893</v>
      </c>
      <c r="U24" s="306" t="s">
        <v>894</v>
      </c>
      <c r="V24" s="306" t="s">
        <v>599</v>
      </c>
      <c r="W24" s="306" t="s">
        <v>895</v>
      </c>
      <c r="X24" s="306" t="s">
        <v>896</v>
      </c>
      <c r="Y24" s="306" t="s">
        <v>897</v>
      </c>
      <c r="Z24" s="416" t="s">
        <v>1</v>
      </c>
      <c r="AA24" s="417" t="s">
        <v>414</v>
      </c>
      <c r="AB24" s="417" t="s">
        <v>418</v>
      </c>
      <c r="AC24" s="418" t="s">
        <v>484</v>
      </c>
      <c r="AD24" s="417" t="s">
        <v>421</v>
      </c>
      <c r="AE24" s="417" t="s">
        <v>426</v>
      </c>
      <c r="AF24" s="417" t="s">
        <v>430</v>
      </c>
      <c r="AG24" s="419">
        <v>0.36</v>
      </c>
      <c r="AH24" s="420" t="s">
        <v>253</v>
      </c>
      <c r="AI24" s="418">
        <v>0.36</v>
      </c>
      <c r="AJ24" s="420" t="s">
        <v>99</v>
      </c>
      <c r="AK24" s="418">
        <v>0.75</v>
      </c>
      <c r="AL24" s="421" t="s">
        <v>312</v>
      </c>
      <c r="AM24" s="624"/>
      <c r="AN24" s="422"/>
      <c r="AO24" s="423"/>
      <c r="AP24" s="424"/>
      <c r="AQ24" s="424"/>
      <c r="AR24" s="425"/>
      <c r="AS24" s="426"/>
      <c r="AT24" s="425"/>
      <c r="AU24" s="427"/>
      <c r="AV24" s="293"/>
    </row>
  </sheetData>
  <sheetProtection algorithmName="SHA-512" hashValue="3Nw1G4/W9/rHcGeMVON6G3ERH1yL/DxTtEjz8bdmDy+6OgziAnK3IHNgbP1Cb4xR+l4gSqSRaGf21TbEqw+q5A==" saltValue="KUT+fTSMSKrVXQYVxPaXvw==" spinCount="100000" sheet="1" formatCells="0" formatColumns="0" formatRows="0" insertColumns="0" insertRows="0" deleteColumns="0" deleteRows="0"/>
  <autoFilter ref="A10:BU10"/>
  <dataConsolidate/>
  <mergeCells count="132">
    <mergeCell ref="AM23:AM24"/>
    <mergeCell ref="J20:J22"/>
    <mergeCell ref="K20:K22"/>
    <mergeCell ref="L20:L22"/>
    <mergeCell ref="M20:M22"/>
    <mergeCell ref="J23:J24"/>
    <mergeCell ref="K23:K24"/>
    <mergeCell ref="L23:L24"/>
    <mergeCell ref="M23:M24"/>
    <mergeCell ref="N23:N24"/>
    <mergeCell ref="O23:O24"/>
    <mergeCell ref="P23:P24"/>
    <mergeCell ref="Q23:Q24"/>
    <mergeCell ref="R23:R24"/>
    <mergeCell ref="A23:A24"/>
    <mergeCell ref="B23:B24"/>
    <mergeCell ref="C23:C24"/>
    <mergeCell ref="D23:D24"/>
    <mergeCell ref="E23:E24"/>
    <mergeCell ref="F23:F24"/>
    <mergeCell ref="G23:G24"/>
    <mergeCell ref="H23:H24"/>
    <mergeCell ref="I23:I24"/>
    <mergeCell ref="N20:N22"/>
    <mergeCell ref="O20:O22"/>
    <mergeCell ref="P20:P22"/>
    <mergeCell ref="Q20:Q22"/>
    <mergeCell ref="R20:R22"/>
    <mergeCell ref="AM20:AM22"/>
    <mergeCell ref="AM14:AM16"/>
    <mergeCell ref="AM11:AM13"/>
    <mergeCell ref="A20:A22"/>
    <mergeCell ref="B20:B22"/>
    <mergeCell ref="C20:C22"/>
    <mergeCell ref="D20:D22"/>
    <mergeCell ref="E20:E22"/>
    <mergeCell ref="F20:F22"/>
    <mergeCell ref="G20:G22"/>
    <mergeCell ref="H20:H22"/>
    <mergeCell ref="I20:I22"/>
    <mergeCell ref="J6:L6"/>
    <mergeCell ref="AT8:AU8"/>
    <mergeCell ref="AU9:AU10"/>
    <mergeCell ref="AG8:AM8"/>
    <mergeCell ref="AG9:AG10"/>
    <mergeCell ref="AK9:AK10"/>
    <mergeCell ref="AT9:AT10"/>
    <mergeCell ref="T9:T10"/>
    <mergeCell ref="U9:U10"/>
    <mergeCell ref="V9:V10"/>
    <mergeCell ref="W9:W10"/>
    <mergeCell ref="X9:X10"/>
    <mergeCell ref="Y9:Y10"/>
    <mergeCell ref="AN9:AN10"/>
    <mergeCell ref="AS9:AS10"/>
    <mergeCell ref="AR9:AR10"/>
    <mergeCell ref="AQ9:AQ10"/>
    <mergeCell ref="AP9:AP10"/>
    <mergeCell ref="AO9:AO10"/>
    <mergeCell ref="AJ9:AJ10"/>
    <mergeCell ref="AH9:AH10"/>
    <mergeCell ref="AI9:AI10"/>
    <mergeCell ref="AM9:AM10"/>
    <mergeCell ref="S9:S10"/>
    <mergeCell ref="L14:L16"/>
    <mergeCell ref="M14:M16"/>
    <mergeCell ref="D14:D16"/>
    <mergeCell ref="B14:B16"/>
    <mergeCell ref="A9:A10"/>
    <mergeCell ref="J9:J10"/>
    <mergeCell ref="I9:I10"/>
    <mergeCell ref="H9:H10"/>
    <mergeCell ref="G9:G10"/>
    <mergeCell ref="A11:A13"/>
    <mergeCell ref="C14:C16"/>
    <mergeCell ref="E11:E13"/>
    <mergeCell ref="E14:E16"/>
    <mergeCell ref="G11:G13"/>
    <mergeCell ref="H11:H13"/>
    <mergeCell ref="I11:I13"/>
    <mergeCell ref="J11:J13"/>
    <mergeCell ref="K11:K13"/>
    <mergeCell ref="A14:A16"/>
    <mergeCell ref="F14:F16"/>
    <mergeCell ref="G14:G16"/>
    <mergeCell ref="H14:H16"/>
    <mergeCell ref="I14:I16"/>
    <mergeCell ref="J14:J16"/>
    <mergeCell ref="K14:K16"/>
    <mergeCell ref="F9:F10"/>
    <mergeCell ref="R11:R13"/>
    <mergeCell ref="B11:B13"/>
    <mergeCell ref="L11:L13"/>
    <mergeCell ref="M11:M13"/>
    <mergeCell ref="N11:N13"/>
    <mergeCell ref="C11:C13"/>
    <mergeCell ref="D11:D13"/>
    <mergeCell ref="F11:F13"/>
    <mergeCell ref="P9:P10"/>
    <mergeCell ref="R14:R16"/>
    <mergeCell ref="N14:N16"/>
    <mergeCell ref="O14:O16"/>
    <mergeCell ref="P14:P16"/>
    <mergeCell ref="Q14:Q16"/>
    <mergeCell ref="P11:P13"/>
    <mergeCell ref="Q11:Q13"/>
    <mergeCell ref="O11:O13"/>
    <mergeCell ref="Q9:Q10"/>
    <mergeCell ref="C1:AT4"/>
    <mergeCell ref="AU1:AU4"/>
    <mergeCell ref="AN8:AP8"/>
    <mergeCell ref="AQ8:AS8"/>
    <mergeCell ref="B9:B10"/>
    <mergeCell ref="C9:C10"/>
    <mergeCell ref="D9:D10"/>
    <mergeCell ref="A6:B6"/>
    <mergeCell ref="A8:J8"/>
    <mergeCell ref="A7:E7"/>
    <mergeCell ref="F7:R7"/>
    <mergeCell ref="K8:R8"/>
    <mergeCell ref="S8:AF8"/>
    <mergeCell ref="R9:R10"/>
    <mergeCell ref="N9:N10"/>
    <mergeCell ref="O9:O10"/>
    <mergeCell ref="Z9:Z10"/>
    <mergeCell ref="AA9:AF9"/>
    <mergeCell ref="K9:K10"/>
    <mergeCell ref="L9:L10"/>
    <mergeCell ref="M9:M10"/>
    <mergeCell ref="AL9:AL10"/>
    <mergeCell ref="E9:E10"/>
    <mergeCell ref="H6:I6"/>
  </mergeCells>
  <phoneticPr fontId="78" type="noConversion"/>
  <conditionalFormatting sqref="AH14:AH16 L18 AH18:AH19">
    <cfRule type="cellIs" dxfId="1175" priority="1737" operator="equal">
      <formula>"Muy Alta"</formula>
    </cfRule>
    <cfRule type="cellIs" dxfId="1174" priority="1738" operator="equal">
      <formula>"Alta"</formula>
    </cfRule>
    <cfRule type="cellIs" dxfId="1173" priority="1739" operator="equal">
      <formula>"Media"</formula>
    </cfRule>
    <cfRule type="cellIs" dxfId="1172" priority="1740" operator="equal">
      <formula>"Baja"</formula>
    </cfRule>
    <cfRule type="cellIs" dxfId="1171" priority="1741" operator="equal">
      <formula>"Muy Baja"</formula>
    </cfRule>
  </conditionalFormatting>
  <conditionalFormatting sqref="AJ14:AJ16 P18 AJ18:AJ19">
    <cfRule type="cellIs" dxfId="1170" priority="1732" operator="equal">
      <formula>"Catastrófico"</formula>
    </cfRule>
    <cfRule type="cellIs" dxfId="1169" priority="1733" operator="equal">
      <formula>"Mayor"</formula>
    </cfRule>
    <cfRule type="cellIs" dxfId="1168" priority="1734" operator="equal">
      <formula>"Moderado"</formula>
    </cfRule>
    <cfRule type="cellIs" dxfId="1167" priority="1735" operator="equal">
      <formula>"Menor"</formula>
    </cfRule>
    <cfRule type="cellIs" dxfId="1166" priority="1736" operator="equal">
      <formula>"Leve"</formula>
    </cfRule>
  </conditionalFormatting>
  <conditionalFormatting sqref="AL14:AL16 R18 AL18:AL19">
    <cfRule type="cellIs" dxfId="1165" priority="1728" operator="equal">
      <formula>"Extremo"</formula>
    </cfRule>
    <cfRule type="cellIs" dxfId="1164" priority="1729" operator="equal">
      <formula>"Alto"</formula>
    </cfRule>
    <cfRule type="cellIs" dxfId="1163" priority="1730" operator="equal">
      <formula>"Moderado"</formula>
    </cfRule>
    <cfRule type="cellIs" dxfId="1162" priority="1731" operator="equal">
      <formula>"Bajo"</formula>
    </cfRule>
  </conditionalFormatting>
  <conditionalFormatting sqref="L11">
    <cfRule type="cellIs" dxfId="1161" priority="816" operator="equal">
      <formula>"Muy Alta"</formula>
    </cfRule>
    <cfRule type="cellIs" dxfId="1160" priority="817" operator="equal">
      <formula>"Alta"</formula>
    </cfRule>
    <cfRule type="cellIs" dxfId="1159" priority="818" operator="equal">
      <formula>"Media"</formula>
    </cfRule>
    <cfRule type="cellIs" dxfId="1158" priority="819" operator="equal">
      <formula>"Baja"</formula>
    </cfRule>
    <cfRule type="cellIs" dxfId="1157" priority="820" operator="equal">
      <formula>"Muy Baja"</formula>
    </cfRule>
  </conditionalFormatting>
  <conditionalFormatting sqref="P11">
    <cfRule type="cellIs" dxfId="1156" priority="811" operator="equal">
      <formula>"Catastrófico"</formula>
    </cfRule>
    <cfRule type="cellIs" dxfId="1155" priority="812" operator="equal">
      <formula>"Mayor"</formula>
    </cfRule>
    <cfRule type="cellIs" dxfId="1154" priority="813" operator="equal">
      <formula>"Moderado"</formula>
    </cfRule>
    <cfRule type="cellIs" dxfId="1153" priority="814" operator="equal">
      <formula>"Menor"</formula>
    </cfRule>
    <cfRule type="cellIs" dxfId="1152" priority="815" operator="equal">
      <formula>"Leve"</formula>
    </cfRule>
  </conditionalFormatting>
  <conditionalFormatting sqref="R11">
    <cfRule type="cellIs" dxfId="1151" priority="807" operator="equal">
      <formula>"Extremo"</formula>
    </cfRule>
    <cfRule type="cellIs" dxfId="1150" priority="808" operator="equal">
      <formula>"Alto"</formula>
    </cfRule>
    <cfRule type="cellIs" dxfId="1149" priority="809" operator="equal">
      <formula>"Moderado"</formula>
    </cfRule>
    <cfRule type="cellIs" dxfId="1148" priority="810" operator="equal">
      <formula>"Bajo"</formula>
    </cfRule>
  </conditionalFormatting>
  <conditionalFormatting sqref="O11 O18">
    <cfRule type="containsText" dxfId="1147" priority="806" operator="containsText" text="❌">
      <formula>NOT(ISERROR(SEARCH("❌",O11)))</formula>
    </cfRule>
  </conditionalFormatting>
  <conditionalFormatting sqref="AH11:AH13">
    <cfRule type="cellIs" dxfId="1146" priority="801" operator="equal">
      <formula>"Muy Alta"</formula>
    </cfRule>
    <cfRule type="cellIs" dxfId="1145" priority="802" operator="equal">
      <formula>"Alta"</formula>
    </cfRule>
    <cfRule type="cellIs" dxfId="1144" priority="803" operator="equal">
      <formula>"Media"</formula>
    </cfRule>
    <cfRule type="cellIs" dxfId="1143" priority="804" operator="equal">
      <formula>"Baja"</formula>
    </cfRule>
    <cfRule type="cellIs" dxfId="1142" priority="805" operator="equal">
      <formula>"Muy Baja"</formula>
    </cfRule>
  </conditionalFormatting>
  <conditionalFormatting sqref="AJ11:AJ13">
    <cfRule type="cellIs" dxfId="1141" priority="796" operator="equal">
      <formula>"Catastrófico"</formula>
    </cfRule>
    <cfRule type="cellIs" dxfId="1140" priority="797" operator="equal">
      <formula>"Mayor"</formula>
    </cfRule>
    <cfRule type="cellIs" dxfId="1139" priority="798" operator="equal">
      <formula>"Moderado"</formula>
    </cfRule>
    <cfRule type="cellIs" dxfId="1138" priority="799" operator="equal">
      <formula>"Menor"</formula>
    </cfRule>
    <cfRule type="cellIs" dxfId="1137" priority="800" operator="equal">
      <formula>"Leve"</formula>
    </cfRule>
  </conditionalFormatting>
  <conditionalFormatting sqref="AL11:AL13">
    <cfRule type="cellIs" dxfId="1136" priority="792" operator="equal">
      <formula>"Extremo"</formula>
    </cfRule>
    <cfRule type="cellIs" dxfId="1135" priority="793" operator="equal">
      <formula>"Alto"</formula>
    </cfRule>
    <cfRule type="cellIs" dxfId="1134" priority="794" operator="equal">
      <formula>"Moderado"</formula>
    </cfRule>
    <cfRule type="cellIs" dxfId="1133" priority="795" operator="equal">
      <formula>"Bajo"</formula>
    </cfRule>
  </conditionalFormatting>
  <conditionalFormatting sqref="L14">
    <cfRule type="cellIs" dxfId="1132" priority="787" operator="equal">
      <formula>"Muy Alta"</formula>
    </cfRule>
    <cfRule type="cellIs" dxfId="1131" priority="788" operator="equal">
      <formula>"Alta"</formula>
    </cfRule>
    <cfRule type="cellIs" dxfId="1130" priority="789" operator="equal">
      <formula>"Media"</formula>
    </cfRule>
    <cfRule type="cellIs" dxfId="1129" priority="790" operator="equal">
      <formula>"Baja"</formula>
    </cfRule>
    <cfRule type="cellIs" dxfId="1128" priority="791" operator="equal">
      <formula>"Muy Baja"</formula>
    </cfRule>
  </conditionalFormatting>
  <conditionalFormatting sqref="P14">
    <cfRule type="cellIs" dxfId="1127" priority="782" operator="equal">
      <formula>"Catastrófico"</formula>
    </cfRule>
    <cfRule type="cellIs" dxfId="1126" priority="783" operator="equal">
      <formula>"Mayor"</formula>
    </cfRule>
    <cfRule type="cellIs" dxfId="1125" priority="784" operator="equal">
      <formula>"Moderado"</formula>
    </cfRule>
    <cfRule type="cellIs" dxfId="1124" priority="785" operator="equal">
      <formula>"Menor"</formula>
    </cfRule>
    <cfRule type="cellIs" dxfId="1123" priority="786" operator="equal">
      <formula>"Leve"</formula>
    </cfRule>
  </conditionalFormatting>
  <conditionalFormatting sqref="R14">
    <cfRule type="cellIs" dxfId="1122" priority="778" operator="equal">
      <formula>"Extremo"</formula>
    </cfRule>
    <cfRule type="cellIs" dxfId="1121" priority="779" operator="equal">
      <formula>"Alto"</formula>
    </cfRule>
    <cfRule type="cellIs" dxfId="1120" priority="780" operator="equal">
      <formula>"Moderado"</formula>
    </cfRule>
    <cfRule type="cellIs" dxfId="1119" priority="781" operator="equal">
      <formula>"Bajo"</formula>
    </cfRule>
  </conditionalFormatting>
  <conditionalFormatting sqref="O14">
    <cfRule type="containsText" dxfId="1118" priority="777" operator="containsText" text="❌">
      <formula>NOT(ISERROR(SEARCH("❌",O14)))</formula>
    </cfRule>
  </conditionalFormatting>
  <conditionalFormatting sqref="L17">
    <cfRule type="cellIs" dxfId="1117" priority="526" operator="equal">
      <formula>"Muy Alta"</formula>
    </cfRule>
    <cfRule type="cellIs" dxfId="1116" priority="527" operator="equal">
      <formula>"Alta"</formula>
    </cfRule>
    <cfRule type="cellIs" dxfId="1115" priority="528" operator="equal">
      <formula>"Media"</formula>
    </cfRule>
    <cfRule type="cellIs" dxfId="1114" priority="529" operator="equal">
      <formula>"Baja"</formula>
    </cfRule>
    <cfRule type="cellIs" dxfId="1113" priority="530" operator="equal">
      <formula>"Muy Baja"</formula>
    </cfRule>
  </conditionalFormatting>
  <conditionalFormatting sqref="P17">
    <cfRule type="cellIs" dxfId="1112" priority="521" operator="equal">
      <formula>"Catastrófico"</formula>
    </cfRule>
    <cfRule type="cellIs" dxfId="1111" priority="522" operator="equal">
      <formula>"Mayor"</formula>
    </cfRule>
    <cfRule type="cellIs" dxfId="1110" priority="523" operator="equal">
      <formula>"Moderado"</formula>
    </cfRule>
    <cfRule type="cellIs" dxfId="1109" priority="524" operator="equal">
      <formula>"Menor"</formula>
    </cfRule>
    <cfRule type="cellIs" dxfId="1108" priority="525" operator="equal">
      <formula>"Leve"</formula>
    </cfRule>
  </conditionalFormatting>
  <conditionalFormatting sqref="R17">
    <cfRule type="cellIs" dxfId="1107" priority="517" operator="equal">
      <formula>"Extremo"</formula>
    </cfRule>
    <cfRule type="cellIs" dxfId="1106" priority="518" operator="equal">
      <formula>"Alto"</formula>
    </cfRule>
    <cfRule type="cellIs" dxfId="1105" priority="519" operator="equal">
      <formula>"Moderado"</formula>
    </cfRule>
    <cfRule type="cellIs" dxfId="1104" priority="520" operator="equal">
      <formula>"Bajo"</formula>
    </cfRule>
  </conditionalFormatting>
  <conditionalFormatting sqref="O17">
    <cfRule type="containsText" dxfId="1103" priority="516" operator="containsText" text="❌">
      <formula>NOT(ISERROR(SEARCH("❌",O17)))</formula>
    </cfRule>
  </conditionalFormatting>
  <conditionalFormatting sqref="AH17">
    <cfRule type="cellIs" dxfId="1102" priority="511" operator="equal">
      <formula>"Muy Alta"</formula>
    </cfRule>
    <cfRule type="cellIs" dxfId="1101" priority="512" operator="equal">
      <formula>"Alta"</formula>
    </cfRule>
    <cfRule type="cellIs" dxfId="1100" priority="513" operator="equal">
      <formula>"Media"</formula>
    </cfRule>
    <cfRule type="cellIs" dxfId="1099" priority="514" operator="equal">
      <formula>"Baja"</formula>
    </cfRule>
    <cfRule type="cellIs" dxfId="1098" priority="515" operator="equal">
      <formula>"Muy Baja"</formula>
    </cfRule>
  </conditionalFormatting>
  <conditionalFormatting sqref="AJ17">
    <cfRule type="cellIs" dxfId="1097" priority="506" operator="equal">
      <formula>"Catastrófico"</formula>
    </cfRule>
    <cfRule type="cellIs" dxfId="1096" priority="507" operator="equal">
      <formula>"Mayor"</formula>
    </cfRule>
    <cfRule type="cellIs" dxfId="1095" priority="508" operator="equal">
      <formula>"Moderado"</formula>
    </cfRule>
    <cfRule type="cellIs" dxfId="1094" priority="509" operator="equal">
      <formula>"Menor"</formula>
    </cfRule>
    <cfRule type="cellIs" dxfId="1093" priority="510" operator="equal">
      <formula>"Leve"</formula>
    </cfRule>
  </conditionalFormatting>
  <conditionalFormatting sqref="AL17">
    <cfRule type="cellIs" dxfId="1092" priority="502" operator="equal">
      <formula>"Extremo"</formula>
    </cfRule>
    <cfRule type="cellIs" dxfId="1091" priority="503" operator="equal">
      <formula>"Alto"</formula>
    </cfRule>
    <cfRule type="cellIs" dxfId="1090" priority="504" operator="equal">
      <formula>"Moderado"</formula>
    </cfRule>
    <cfRule type="cellIs" dxfId="1089" priority="505" operator="equal">
      <formula>"Bajo"</formula>
    </cfRule>
  </conditionalFormatting>
  <conditionalFormatting sqref="L19">
    <cfRule type="cellIs" dxfId="1088" priority="497" operator="equal">
      <formula>"Muy Alta"</formula>
    </cfRule>
    <cfRule type="cellIs" dxfId="1087" priority="498" operator="equal">
      <formula>"Alta"</formula>
    </cfRule>
    <cfRule type="cellIs" dxfId="1086" priority="499" operator="equal">
      <formula>"Media"</formula>
    </cfRule>
    <cfRule type="cellIs" dxfId="1085" priority="500" operator="equal">
      <formula>"Baja"</formula>
    </cfRule>
    <cfRule type="cellIs" dxfId="1084" priority="501" operator="equal">
      <formula>"Muy Baja"</formula>
    </cfRule>
  </conditionalFormatting>
  <conditionalFormatting sqref="P19">
    <cfRule type="cellIs" dxfId="1083" priority="492" operator="equal">
      <formula>"Catastrófico"</formula>
    </cfRule>
    <cfRule type="cellIs" dxfId="1082" priority="493" operator="equal">
      <formula>"Mayor"</formula>
    </cfRule>
    <cfRule type="cellIs" dxfId="1081" priority="494" operator="equal">
      <formula>"Moderado"</formula>
    </cfRule>
    <cfRule type="cellIs" dxfId="1080" priority="495" operator="equal">
      <formula>"Menor"</formula>
    </cfRule>
    <cfRule type="cellIs" dxfId="1079" priority="496" operator="equal">
      <formula>"Leve"</formula>
    </cfRule>
  </conditionalFormatting>
  <conditionalFormatting sqref="R19">
    <cfRule type="cellIs" dxfId="1078" priority="488" operator="equal">
      <formula>"Extremo"</formula>
    </cfRule>
    <cfRule type="cellIs" dxfId="1077" priority="489" operator="equal">
      <formula>"Alto"</formula>
    </cfRule>
    <cfRule type="cellIs" dxfId="1076" priority="490" operator="equal">
      <formula>"Moderado"</formula>
    </cfRule>
    <cfRule type="cellIs" dxfId="1075" priority="491" operator="equal">
      <formula>"Bajo"</formula>
    </cfRule>
  </conditionalFormatting>
  <conditionalFormatting sqref="O19">
    <cfRule type="containsText" dxfId="1074" priority="487" operator="containsText" text="❌">
      <formula>NOT(ISERROR(SEARCH("❌",O19)))</formula>
    </cfRule>
  </conditionalFormatting>
  <conditionalFormatting sqref="L20">
    <cfRule type="cellIs" dxfId="1073" priority="468" operator="equal">
      <formula>"Muy Alta"</formula>
    </cfRule>
    <cfRule type="cellIs" dxfId="1072" priority="469" operator="equal">
      <formula>"Alta"</formula>
    </cfRule>
    <cfRule type="cellIs" dxfId="1071" priority="470" operator="equal">
      <formula>"Media"</formula>
    </cfRule>
    <cfRule type="cellIs" dxfId="1070" priority="471" operator="equal">
      <formula>"Baja"</formula>
    </cfRule>
    <cfRule type="cellIs" dxfId="1069" priority="472" operator="equal">
      <formula>"Muy Baja"</formula>
    </cfRule>
  </conditionalFormatting>
  <conditionalFormatting sqref="P20">
    <cfRule type="cellIs" dxfId="1068" priority="463" operator="equal">
      <formula>"Catastrófico"</formula>
    </cfRule>
    <cfRule type="cellIs" dxfId="1067" priority="464" operator="equal">
      <formula>"Mayor"</formula>
    </cfRule>
    <cfRule type="cellIs" dxfId="1066" priority="465" operator="equal">
      <formula>"Moderado"</formula>
    </cfRule>
    <cfRule type="cellIs" dxfId="1065" priority="466" operator="equal">
      <formula>"Menor"</formula>
    </cfRule>
    <cfRule type="cellIs" dxfId="1064" priority="467" operator="equal">
      <formula>"Leve"</formula>
    </cfRule>
  </conditionalFormatting>
  <conditionalFormatting sqref="R20">
    <cfRule type="cellIs" dxfId="1063" priority="459" operator="equal">
      <formula>"Extremo"</formula>
    </cfRule>
    <cfRule type="cellIs" dxfId="1062" priority="460" operator="equal">
      <formula>"Alto"</formula>
    </cfRule>
    <cfRule type="cellIs" dxfId="1061" priority="461" operator="equal">
      <formula>"Moderado"</formula>
    </cfRule>
    <cfRule type="cellIs" dxfId="1060" priority="462" operator="equal">
      <formula>"Bajo"</formula>
    </cfRule>
  </conditionalFormatting>
  <conditionalFormatting sqref="O20">
    <cfRule type="containsText" dxfId="1059" priority="458" operator="containsText" text="❌">
      <formula>NOT(ISERROR(SEARCH("❌",O20)))</formula>
    </cfRule>
  </conditionalFormatting>
  <conditionalFormatting sqref="AH23:AH24">
    <cfRule type="cellIs" dxfId="1058" priority="424" operator="equal">
      <formula>"Muy Alta"</formula>
    </cfRule>
    <cfRule type="cellIs" dxfId="1057" priority="425" operator="equal">
      <formula>"Alta"</formula>
    </cfRule>
    <cfRule type="cellIs" dxfId="1056" priority="426" operator="equal">
      <formula>"Media"</formula>
    </cfRule>
    <cfRule type="cellIs" dxfId="1055" priority="427" operator="equal">
      <formula>"Baja"</formula>
    </cfRule>
    <cfRule type="cellIs" dxfId="1054" priority="428" operator="equal">
      <formula>"Muy Baja"</formula>
    </cfRule>
  </conditionalFormatting>
  <conditionalFormatting sqref="AJ23:AJ24">
    <cfRule type="cellIs" dxfId="1053" priority="419" operator="equal">
      <formula>"Catastrófico"</formula>
    </cfRule>
    <cfRule type="cellIs" dxfId="1052" priority="420" operator="equal">
      <formula>"Mayor"</formula>
    </cfRule>
    <cfRule type="cellIs" dxfId="1051" priority="421" operator="equal">
      <formula>"Moderado"</formula>
    </cfRule>
    <cfRule type="cellIs" dxfId="1050" priority="422" operator="equal">
      <formula>"Menor"</formula>
    </cfRule>
    <cfRule type="cellIs" dxfId="1049" priority="423" operator="equal">
      <formula>"Leve"</formula>
    </cfRule>
  </conditionalFormatting>
  <conditionalFormatting sqref="AL23:AL24">
    <cfRule type="cellIs" dxfId="1048" priority="415" operator="equal">
      <formula>"Extremo"</formula>
    </cfRule>
    <cfRule type="cellIs" dxfId="1047" priority="416" operator="equal">
      <formula>"Alto"</formula>
    </cfRule>
    <cfRule type="cellIs" dxfId="1046" priority="417" operator="equal">
      <formula>"Moderado"</formula>
    </cfRule>
    <cfRule type="cellIs" dxfId="1045" priority="418" operator="equal">
      <formula>"Bajo"</formula>
    </cfRule>
  </conditionalFormatting>
  <conditionalFormatting sqref="AH20:AH22">
    <cfRule type="cellIs" dxfId="1044" priority="453" operator="equal">
      <formula>"Muy Alta"</formula>
    </cfRule>
    <cfRule type="cellIs" dxfId="1043" priority="454" operator="equal">
      <formula>"Alta"</formula>
    </cfRule>
    <cfRule type="cellIs" dxfId="1042" priority="455" operator="equal">
      <formula>"Media"</formula>
    </cfRule>
    <cfRule type="cellIs" dxfId="1041" priority="456" operator="equal">
      <formula>"Baja"</formula>
    </cfRule>
    <cfRule type="cellIs" dxfId="1040" priority="457" operator="equal">
      <formula>"Muy Baja"</formula>
    </cfRule>
  </conditionalFormatting>
  <conditionalFormatting sqref="AJ20:AJ22">
    <cfRule type="cellIs" dxfId="1039" priority="448" operator="equal">
      <formula>"Catastrófico"</formula>
    </cfRule>
    <cfRule type="cellIs" dxfId="1038" priority="449" operator="equal">
      <formula>"Mayor"</formula>
    </cfRule>
    <cfRule type="cellIs" dxfId="1037" priority="450" operator="equal">
      <formula>"Moderado"</formula>
    </cfRule>
    <cfRule type="cellIs" dxfId="1036" priority="451" operator="equal">
      <formula>"Menor"</formula>
    </cfRule>
    <cfRule type="cellIs" dxfId="1035" priority="452" operator="equal">
      <formula>"Leve"</formula>
    </cfRule>
  </conditionalFormatting>
  <conditionalFormatting sqref="AL20:AL22">
    <cfRule type="cellIs" dxfId="1034" priority="444" operator="equal">
      <formula>"Extremo"</formula>
    </cfRule>
    <cfRule type="cellIs" dxfId="1033" priority="445" operator="equal">
      <formula>"Alto"</formula>
    </cfRule>
    <cfRule type="cellIs" dxfId="1032" priority="446" operator="equal">
      <formula>"Moderado"</formula>
    </cfRule>
    <cfRule type="cellIs" dxfId="1031" priority="447" operator="equal">
      <formula>"Bajo"</formula>
    </cfRule>
  </conditionalFormatting>
  <conditionalFormatting sqref="L23">
    <cfRule type="cellIs" dxfId="1030" priority="439" operator="equal">
      <formula>"Muy Alta"</formula>
    </cfRule>
    <cfRule type="cellIs" dxfId="1029" priority="440" operator="equal">
      <formula>"Alta"</formula>
    </cfRule>
    <cfRule type="cellIs" dxfId="1028" priority="441" operator="equal">
      <formula>"Media"</formula>
    </cfRule>
    <cfRule type="cellIs" dxfId="1027" priority="442" operator="equal">
      <formula>"Baja"</formula>
    </cfRule>
    <cfRule type="cellIs" dxfId="1026" priority="443" operator="equal">
      <formula>"Muy Baja"</formula>
    </cfRule>
  </conditionalFormatting>
  <conditionalFormatting sqref="P23">
    <cfRule type="cellIs" dxfId="1025" priority="434" operator="equal">
      <formula>"Catastrófico"</formula>
    </cfRule>
    <cfRule type="cellIs" dxfId="1024" priority="435" operator="equal">
      <formula>"Mayor"</formula>
    </cfRule>
    <cfRule type="cellIs" dxfId="1023" priority="436" operator="equal">
      <formula>"Moderado"</formula>
    </cfRule>
    <cfRule type="cellIs" dxfId="1022" priority="437" operator="equal">
      <formula>"Menor"</formula>
    </cfRule>
    <cfRule type="cellIs" dxfId="1021" priority="438" operator="equal">
      <formula>"Leve"</formula>
    </cfRule>
  </conditionalFormatting>
  <conditionalFormatting sqref="R23">
    <cfRule type="cellIs" dxfId="1020" priority="430" operator="equal">
      <formula>"Extremo"</formula>
    </cfRule>
    <cfRule type="cellIs" dxfId="1019" priority="431" operator="equal">
      <formula>"Alto"</formula>
    </cfRule>
    <cfRule type="cellIs" dxfId="1018" priority="432" operator="equal">
      <formula>"Moderado"</formula>
    </cfRule>
    <cfRule type="cellIs" dxfId="1017" priority="433" operator="equal">
      <formula>"Bajo"</formula>
    </cfRule>
  </conditionalFormatting>
  <conditionalFormatting sqref="O23">
    <cfRule type="containsText" dxfId="1016" priority="429" operator="containsText" text="❌">
      <formula>NOT(ISERROR(SEARCH("❌",O23)))</formula>
    </cfRule>
  </conditionalFormatting>
  <dataValidations xWindow="795" yWindow="237" count="41">
    <dataValidation allowBlank="1" showInputMessage="1" showErrorMessage="1" promptTitle="Descripción del riesgo" prompt="Registre en este espacio el riesgo teniendo en cuenta la siguiente estructura:_x000a_Posibilidad de... + Impacto para la entidad (Qué) + Causa Inmediata (Cómo) + Causa Raíz (Por qué)_x000a__x000a__x000a_" sqref="I9:I10"/>
    <dataValidation allowBlank="1" showInputMessage="1" showErrorMessage="1" promptTitle="Control:" prompt="Registre el nombre o la descripción del control que aplica." sqref="T9:T1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dataValidation allowBlank="1" showInputMessage="1" showErrorMessage="1" promptTitle="Clasificación del riesgo" prompt="Es la agrupación por categorías de los riesgos identificados de acuerdo su naturaleza. Seleccione en la lista desplegable según corresponda." sqref="J9:J10"/>
    <dataValidation allowBlank="1" showInputMessage="1" showErrorMessage="1" promptTitle="Frecuencia" prompt="Escriba el número de veces que se pasa por el punto de riesgo, es decir, el número de veces que se realiza la actividad generadora del riesgo en el periodo de 1 año._x000a_" sqref="K9:K10"/>
    <dataValidation allowBlank="1" showInputMessage="1" showErrorMessage="1" promptTitle="Probabilidad inherente " prompt="Es la posibilidad de ocurrencia del riesgo de acuerdo con su frecuencia:_x000a_Muy baja: máximo 2 veces al año_x000a_Baja: de 3 a 24 veces en el año._x000a_Media: de 24 a 500 veces en el año_x000a_Alta: de 500 a 5.000 veces en el año_x000a_Muy alta: Mas de 5.000 veces en el año_x000a__x000a_" sqref="L9:L10"/>
    <dataValidation allowBlank="1" showInputMessage="1" showErrorMessage="1" promptTitle="Probabilidad" prompt="Es la asignación porcentual que recibe el riesgo de acuerdo con la frecuencia definida:_x000a_Muy baja: 20%_x000a_Baja: 40%_x000a_Media: 60%_x000a_Alta: 80%_x000a_Muy alta: 100%_x000a_" sqref="M9:M10"/>
    <dataValidation allowBlank="1" showInputMessage="1" showErrorMessage="1" promptTitle="Criterios de impacto" prompt="Seleccione de la lista desplegable la afectación del riesgo en salarios mínimos legales mensuales vigentes (SMLMV) o perdida reputacional " sqref="N9:N10"/>
    <dataValidation allowBlank="1" showInputMessage="1" showErrorMessage="1" promptTitle="IMPACTO INHERENTE (automático)" prompt="Este se evalúa acorde a la afectación económica o reputacional_x000a_Leve 20%_x000a_Menor 40%_x000a_Moderado 60%_x000a_Mayor 80%_x000a_Catastrófico 100%_x000a_" sqref="P9:P10"/>
    <dataValidation allowBlank="1" showInputMessage="1" showErrorMessage="1" promptTitle="PORCENTAJE (automática)" prompt="Es la asignación porcentual que recibe el riesgo de acuerdo con el impacto definido:" sqref="Q9:Q10"/>
    <dataValidation allowBlank="1" showInputMessage="1" showErrorMessage="1" promptTitle="ZONA DE RIESGO INHERENTE (autom)" prompt="Es la ubicacion del riesgo antes controles en la matriz de calor de acuerdo con la frecuencia y el impacto. Se puede ubicar en:_x000a__x000a_Bajo: verde_x000a_Moderado: amarillo_x000a_Alto: naranja_x000a_Extremo: rojo _x000a__x000a_Ver hoja &quot;Matriz de Calor Inherente&quot;" sqref="R9:R10"/>
    <dataValidation allowBlank="1" showInputMessage="1" showErrorMessage="1" promptTitle="No. Control" prompt="Número consecutivo de los controles que tiene el riesgo que se está analizando." sqref="S9:S10"/>
    <dataValidation allowBlank="1" showInputMessage="1" showErrorMessage="1" promptTitle="Afectación (automático)" prompt="Esta casilla se completa automáticamente a partir de la información diligenciada en las casillas de &quot;Atributos&quot;" sqref="Z9:Z10"/>
    <dataValidation allowBlank="1" showInputMessage="1" showErrorMessage="1" promptTitle="Tipo de control" prompt="Preventivo: 25%_x000a_Detectivo: 15%_x000a_Correctivo:10%_x000a_" sqref="AA10"/>
    <dataValidation allowBlank="1" showInputMessage="1" showErrorMessage="1" promptTitle="Complemento " prompt="Corresponde a los detalles que permiten identificar el objetivo del control o especifican como se realiza el control " sqref="X9:X10"/>
    <dataValidation allowBlank="1" showInputMessage="1" showErrorMessage="1" promptTitle="Que hacer si no se aplica contro" prompt="Indique que se hace si el control no se  aplica_x000a_" sqref="Y9:Y10"/>
    <dataValidation allowBlank="1" showInputMessage="1" showErrorMessage="1" promptTitle="Acción o actividad a realizar " prompt="Describa la actividad que se realizará para complementar el control o las acciones que ayudan a prevenir la materialización del riesgo._x000a_" sqref="AN9:AN10"/>
    <dataValidation allowBlank="1" showInputMessage="1" showErrorMessage="1" promptTitle="Responsable " prompt="Registre en este espacio el nombre del rol o cargo de la persona que realizara la actividad ejemplo: Líder del proceso de Direccionamiento estratégico" sqref="AO9:AO10"/>
    <dataValidation allowBlank="1" showInputMessage="1" showErrorMessage="1" promptTitle="Fecha límite para implementación" prompt="Registre en este espacio la fecha límite (dd/mm/aaaa) en la cual se realizará la actividad." sqref="AP9:AP1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dataValidation allowBlank="1" showInputMessage="1" showErrorMessage="1" promptTitle="Descripción del avance " prompt="Registre en este espacio los avances de la actividad, describa lo que se ha realizado y la evidencia que se tiene " sqref="AR9:AR10"/>
    <dataValidation allowBlank="1" showInputMessage="1" showErrorMessage="1" promptTitle="Estado" prompt="Selección el estado en el cual se encuentra la actividad Finalizado si ya se cumplio o en curso si aun se esta desarrollando la actividad." sqref="AS9:AS10"/>
    <dataValidation allowBlank="1" showInputMessage="1" showErrorMessage="1" promptTitle="Implementación" prompt="Evalué:_x000a_Automático: Son actividades de procesamiento o validación de información que se ejecutan por un sistema y/o aplicativo. Calificación 25%_x000a_Manual: Controles que son ejecutados por una persona, tiene implícito el error humano. Calificación 15%" sqref="AB10"/>
    <dataValidation allowBlank="1" showInputMessage="1" showErrorMessage="1" promptTitle="Documentación " prompt="Evalue la documentación del control seleccionado si este se entra documenta o esta sin documentar._x000a__x000a_En caso de que el control no este documentado recuerde que el plan de acción debe incluir estas actividades que ayudan a fortalecer el control." sqref="AD10"/>
    <dataValidation allowBlank="1" showInputMessage="1" showErrorMessage="1" promptTitle="Calificación " prompt="Este valor resulta de la suma del tipo de control y su implementación, saldra de forma automática_x000a_" sqref="AC10"/>
    <dataValidation allowBlank="1" showInputMessage="1" showErrorMessage="1" promptTitle="Frecuencia" prompt="Seleccione la frecuencia del control , seleccionado si se realiza de forma continua o de forma aleatoria" sqref="AE10"/>
    <dataValidation allowBlank="1" showInputMessage="1" showErrorMessage="1" promptTitle="Evidencia" prompt="Evalue el control con respecto a la evidencia de aplicación del control selccionando sin registro, si no cuneta con la evidencia de aplicación del control o con registro si este control tiene evidencia de su aplicación." sqref="AF10"/>
    <dataValidation allowBlank="1" showInputMessage="1" showErrorMessage="1" promptTitle="Probabilidad Residual" prompt="Esta casilla se genera de forma automatica y permite evaluar como los controles preventivo y detectivos mitigan la probabilidad y de manera acumulativa y decreciente con el resto de los controles.  El riesgo residual final esta en la  Zona de riesgo final" sqref="AG9:AG10"/>
    <dataValidation allowBlank="1" showInputMessage="1" showErrorMessage="1" promptTitle="Impacto residual" prompt="Esta casilla se genera de forma automatica y permite evaluar como los controles correctivos mitigan el impacto  y de manera acumulativa y decreciente con el resto de los controles.  El riesgo residual final esta en la  Zona de riesgo final" sqref="AJ9:AJ10"/>
    <dataValidation allowBlank="1" showInputMessage="1" showErrorMessage="1" promptTitle="Tratamiento" prompt="Seleccione el tipo de tratamiento que realizara para el riesgos esto puede ser " sqref="AM9:AM1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dataValidation allowBlank="1" showInputMessage="1" showErrorMessage="1" promptTitle="¿QUÉ PUEDE SUCEDER?" prompt="Describa cuál es el evento o situación que puede obstaculizar el cumplimiento de los objetivos del proceso o de la Supertransporte" sqref="E9:E10"/>
    <dataValidation allowBlank="1" showInputMessage="1" showErrorMessage="1" promptTitle="Responsable" prompt="Hace referencia al cargo del servidor (funcionario o contratista) que aplica el control." sqref="U9:U1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V9:V10"/>
    <dataValidation allowBlank="1" showInputMessage="1" showErrorMessage="1" promptTitle="Propósito del control" prompt="Describe el que hacemos (acción) que se realiza como parte del control, debe estar en verbo" sqref="W9:W10"/>
    <dataValidation allowBlank="1" showInputMessage="1" showErrorMessage="1" promptTitle="Fecha de actualización" prompt="Registre DD/MM/AAAA" sqref="D6"/>
    <dataValidation allowBlank="1" showInputMessage="1" showErrorMessage="1" promptTitle="Fecha:" prompt="Registre DD/MM/AAAA_x000a_" sqref="E6:G6"/>
    <dataValidation type="whole" allowBlank="1" showInputMessage="1" showErrorMessage="1" sqref="K11:K24">
      <formula1>1</formula1>
      <formula2>100000</formula2>
    </dataValidation>
    <dataValidation type="list" allowBlank="1" showInputMessage="1" showErrorMessage="1" sqref="AM11:AM24">
      <formula1>"Aceptar, Evitar, Reducir (mitigar), Reducir (transferir),"</formula1>
    </dataValidation>
  </dataValidations>
  <pageMargins left="0.70866141732283472" right="0.70866141732283472" top="0.74803149606299213" bottom="0.74803149606299213" header="0.31496062992125984" footer="0.31496062992125984"/>
  <pageSetup paperSize="8" scale="10" orientation="landscape" r:id="rId1"/>
  <drawing r:id="rId2"/>
  <legacyDrawing r:id="rId3"/>
  <oleObjects>
    <mc:AlternateContent xmlns:mc="http://schemas.openxmlformats.org/markup-compatibility/2006">
      <mc:Choice Requires="x14">
        <oleObject progId="PBrush" shapeId="1033" r:id="rId4">
          <objectPr defaultSize="0" autoPict="0" altText="" r:id="rId5">
            <anchor moveWithCells="1" sizeWithCells="1">
              <from>
                <xdr:col>0</xdr:col>
                <xdr:colOff>171450</xdr:colOff>
                <xdr:row>0</xdr:row>
                <xdr:rowOff>19050</xdr:rowOff>
              </from>
              <to>
                <xdr:col>1</xdr:col>
                <xdr:colOff>1612900</xdr:colOff>
                <xdr:row>3</xdr:row>
                <xdr:rowOff>88900</xdr:rowOff>
              </to>
            </anchor>
          </objectPr>
        </oleObject>
      </mc:Choice>
      <mc:Fallback>
        <oleObject progId="PBrush" shapeId="1033" r:id="rId4"/>
      </mc:Fallback>
    </mc:AlternateContent>
  </oleObjects>
  <extLst>
    <ext xmlns:x14="http://schemas.microsoft.com/office/spreadsheetml/2009/9/main" uri="{CCE6A557-97BC-4b89-ADB6-D9C93CAAB3DF}">
      <x14:dataValidations xmlns:xm="http://schemas.microsoft.com/office/excel/2006/main" xWindow="795" yWindow="237" count="1">
        <x14:dataValidation type="list" allowBlank="1" showInputMessage="1" showErrorMessage="1">
          <x14:formula1>
            <xm:f>Tabla_Proceso_Objetivo!$A$2:$A$18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B2:D4"/>
  <sheetViews>
    <sheetView workbookViewId="0">
      <selection activeCell="H13" sqref="H13"/>
    </sheetView>
  </sheetViews>
  <sheetFormatPr baseColWidth="10" defaultColWidth="11.453125" defaultRowHeight="14.5" x14ac:dyDescent="0.35"/>
  <sheetData>
    <row r="2" spans="2:4" x14ac:dyDescent="0.35">
      <c r="B2" t="s">
        <v>299</v>
      </c>
      <c r="C2">
        <v>100</v>
      </c>
    </row>
    <row r="3" spans="2:4" x14ac:dyDescent="0.35">
      <c r="B3" t="s">
        <v>300</v>
      </c>
      <c r="C3">
        <v>80</v>
      </c>
    </row>
    <row r="4" spans="2:4" x14ac:dyDescent="0.35">
      <c r="B4" t="s">
        <v>301</v>
      </c>
      <c r="C4">
        <v>0</v>
      </c>
      <c r="D4" t="s">
        <v>302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B6"/>
  <sheetViews>
    <sheetView workbookViewId="0">
      <selection activeCell="E6" sqref="E6:I15"/>
    </sheetView>
  </sheetViews>
  <sheetFormatPr baseColWidth="10" defaultColWidth="11.453125" defaultRowHeight="14.5" x14ac:dyDescent="0.35"/>
  <cols>
    <col min="1" max="1" width="18.1796875" bestFit="1" customWidth="1"/>
    <col min="2" max="2" width="22.54296875" customWidth="1"/>
  </cols>
  <sheetData>
    <row r="1" spans="1:2" ht="29" x14ac:dyDescent="0.35">
      <c r="A1" t="s">
        <v>303</v>
      </c>
      <c r="B1" s="119" t="s">
        <v>304</v>
      </c>
    </row>
    <row r="2" spans="1:2" x14ac:dyDescent="0.35">
      <c r="A2" t="s">
        <v>299</v>
      </c>
      <c r="B2" t="s">
        <v>305</v>
      </c>
    </row>
    <row r="3" spans="1:2" x14ac:dyDescent="0.35">
      <c r="A3" t="s">
        <v>299</v>
      </c>
      <c r="B3" t="s">
        <v>306</v>
      </c>
    </row>
    <row r="4" spans="1:2" x14ac:dyDescent="0.35">
      <c r="A4" t="s">
        <v>300</v>
      </c>
      <c r="B4" t="s">
        <v>305</v>
      </c>
    </row>
    <row r="5" spans="1:2" x14ac:dyDescent="0.35">
      <c r="A5" t="s">
        <v>300</v>
      </c>
      <c r="B5" t="s">
        <v>306</v>
      </c>
    </row>
    <row r="6" spans="1:2" x14ac:dyDescent="0.35">
      <c r="A6" t="s">
        <v>307</v>
      </c>
      <c r="B6" t="s">
        <v>306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FF00"/>
  </sheetPr>
  <dimension ref="A1:CU140"/>
  <sheetViews>
    <sheetView zoomScale="50" zoomScaleNormal="50" workbookViewId="0">
      <selection activeCell="E6" sqref="E6:I21"/>
    </sheetView>
  </sheetViews>
  <sheetFormatPr baseColWidth="10" defaultColWidth="11.453125" defaultRowHeight="14.5" x14ac:dyDescent="0.35"/>
  <cols>
    <col min="2" max="39" width="5.7265625" customWidth="1"/>
    <col min="41" max="46" width="5.7265625" customWidth="1"/>
  </cols>
  <sheetData>
    <row r="1" spans="1:99" x14ac:dyDescent="0.3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row>
    <row r="2" spans="1:99" ht="18" customHeight="1" x14ac:dyDescent="0.35">
      <c r="A2" s="69"/>
      <c r="B2" s="1044" t="s">
        <v>308</v>
      </c>
      <c r="C2" s="1044"/>
      <c r="D2" s="1044"/>
      <c r="E2" s="1044"/>
      <c r="F2" s="1044"/>
      <c r="G2" s="1044"/>
      <c r="H2" s="1044"/>
      <c r="I2" s="1044"/>
      <c r="J2" s="1012" t="s">
        <v>1</v>
      </c>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row>
    <row r="3" spans="1:99" ht="18.75" customHeight="1" x14ac:dyDescent="0.35">
      <c r="A3" s="69"/>
      <c r="B3" s="1044"/>
      <c r="C3" s="1044"/>
      <c r="D3" s="1044"/>
      <c r="E3" s="1044"/>
      <c r="F3" s="1044"/>
      <c r="G3" s="1044"/>
      <c r="H3" s="1044"/>
      <c r="I3" s="1044"/>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row>
    <row r="4" spans="1:99" ht="15" customHeight="1" x14ac:dyDescent="0.35">
      <c r="A4" s="69"/>
      <c r="B4" s="1044"/>
      <c r="C4" s="1044"/>
      <c r="D4" s="1044"/>
      <c r="E4" s="1044"/>
      <c r="F4" s="1044"/>
      <c r="G4" s="1044"/>
      <c r="H4" s="1044"/>
      <c r="I4" s="1044"/>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row>
    <row r="5" spans="1:99" ht="15" thickBot="1" x14ac:dyDescent="0.4">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row>
    <row r="6" spans="1:99" ht="15" customHeight="1" x14ac:dyDescent="0.35">
      <c r="A6" s="69"/>
      <c r="B6" s="959" t="s">
        <v>250</v>
      </c>
      <c r="C6" s="959"/>
      <c r="D6" s="960"/>
      <c r="E6" s="997" t="s">
        <v>309</v>
      </c>
      <c r="F6" s="998"/>
      <c r="G6" s="998"/>
      <c r="H6" s="998"/>
      <c r="I6" s="999"/>
      <c r="J6" s="1008" t="e">
        <f>IF(AND('Mapa Riesgos de Gestión'!#REF!="Muy Alta",'Mapa Riesgos de Gestión'!#REF!="Leve"),CONCATENATE("R",'Mapa Riesgos de Gestión'!#REF!),"")</f>
        <v>#REF!</v>
      </c>
      <c r="K6" s="1009"/>
      <c r="L6" s="1009" t="e">
        <f>IF(AND('Mapa Riesgos de Gestión'!#REF!="Muy Alta",'Mapa Riesgos de Gestión'!#REF!="Leve"),CONCATENATE("R",'Mapa Riesgos de Gestión'!#REF!),"")</f>
        <v>#REF!</v>
      </c>
      <c r="M6" s="1009"/>
      <c r="N6" s="1009" t="e">
        <f>IF(AND('Mapa Riesgos de Gestión'!#REF!="Muy Alta",'Mapa Riesgos de Gestión'!#REF!="Leve"),CONCATENATE("R",'Mapa Riesgos de Gestión'!#REF!),"")</f>
        <v>#REF!</v>
      </c>
      <c r="O6" s="1011"/>
      <c r="P6" s="1008" t="e">
        <f>IF(AND('Mapa Riesgos de Gestión'!#REF!="Muy Alta",'Mapa Riesgos de Gestión'!#REF!="Menor"),CONCATENATE("R",'Mapa Riesgos de Gestión'!#REF!),"")</f>
        <v>#REF!</v>
      </c>
      <c r="Q6" s="1009"/>
      <c r="R6" s="1009" t="e">
        <f>IF(AND('Mapa Riesgos de Gestión'!#REF!="Muy Alta",'Mapa Riesgos de Gestión'!#REF!="Menor"),CONCATENATE("R",'Mapa Riesgos de Gestión'!#REF!),"")</f>
        <v>#REF!</v>
      </c>
      <c r="S6" s="1009"/>
      <c r="T6" s="1009" t="e">
        <f>IF(AND('Mapa Riesgos de Gestión'!#REF!="Muy Alta",'Mapa Riesgos de Gestión'!#REF!="Menor"),CONCATENATE("R",'Mapa Riesgos de Gestión'!#REF!),"")</f>
        <v>#REF!</v>
      </c>
      <c r="U6" s="1011"/>
      <c r="V6" s="1008" t="e">
        <f>IF(AND('Mapa Riesgos de Gestión'!#REF!="Muy Alta",'Mapa Riesgos de Gestión'!#REF!="Moderado"),CONCATENATE("R",'Mapa Riesgos de Gestión'!#REF!),"")</f>
        <v>#REF!</v>
      </c>
      <c r="W6" s="1009"/>
      <c r="X6" s="1009" t="e">
        <f>IF(AND('Mapa Riesgos de Gestión'!#REF!="Muy Alta",'Mapa Riesgos de Gestión'!#REF!="Moderado"),CONCATENATE("R",'Mapa Riesgos de Gestión'!#REF!),"")</f>
        <v>#REF!</v>
      </c>
      <c r="Y6" s="1009"/>
      <c r="Z6" s="1009" t="e">
        <f>IF(AND('Mapa Riesgos de Gestión'!#REF!="Muy Alta",'Mapa Riesgos de Gestión'!#REF!="Moderado"),CONCATENATE("R",'Mapa Riesgos de Gestión'!#REF!),"")</f>
        <v>#REF!</v>
      </c>
      <c r="AA6" s="1011"/>
      <c r="AB6" s="1008" t="e">
        <f>IF(AND('Mapa Riesgos de Gestión'!#REF!="Muy Alta",'Mapa Riesgos de Gestión'!#REF!="Mayor"),CONCATENATE("R",'Mapa Riesgos de Gestión'!#REF!),"")</f>
        <v>#REF!</v>
      </c>
      <c r="AC6" s="1009"/>
      <c r="AD6" s="1009" t="e">
        <f>IF(AND('Mapa Riesgos de Gestión'!#REF!="Muy Alta",'Mapa Riesgos de Gestión'!#REF!="Mayor"),CONCATENATE("R",'Mapa Riesgos de Gestión'!#REF!),"")</f>
        <v>#REF!</v>
      </c>
      <c r="AE6" s="1009"/>
      <c r="AF6" s="1009" t="e">
        <f>IF(AND('Mapa Riesgos de Gestión'!#REF!="Muy Alta",'Mapa Riesgos de Gestión'!#REF!="Mayor"),CONCATENATE("R",'Mapa Riesgos de Gestión'!#REF!),"")</f>
        <v>#REF!</v>
      </c>
      <c r="AG6" s="1011"/>
      <c r="AH6" s="1023" t="e">
        <f>IF(AND('Mapa Riesgos de Gestión'!#REF!="Muy Alta",'Mapa Riesgos de Gestión'!#REF!="Catastrófico"),CONCATENATE("R",'Mapa Riesgos de Gestión'!#REF!),"")</f>
        <v>#REF!</v>
      </c>
      <c r="AI6" s="1024"/>
      <c r="AJ6" s="1024" t="e">
        <f>IF(AND('Mapa Riesgos de Gestión'!#REF!="Muy Alta",'Mapa Riesgos de Gestión'!#REF!="Catastrófico"),CONCATENATE("R",'Mapa Riesgos de Gestión'!#REF!),"")</f>
        <v>#REF!</v>
      </c>
      <c r="AK6" s="1024"/>
      <c r="AL6" s="1024" t="e">
        <f>IF(AND('Mapa Riesgos de Gestión'!#REF!="Muy Alta",'Mapa Riesgos de Gestión'!#REF!="Catastrófico"),CONCATENATE("R",'Mapa Riesgos de Gestión'!#REF!),"")</f>
        <v>#REF!</v>
      </c>
      <c r="AM6" s="1025"/>
      <c r="AO6" s="961" t="s">
        <v>310</v>
      </c>
      <c r="AP6" s="962"/>
      <c r="AQ6" s="962"/>
      <c r="AR6" s="962"/>
      <c r="AS6" s="962"/>
      <c r="AT6" s="963"/>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row>
    <row r="7" spans="1:99" ht="15" customHeight="1" x14ac:dyDescent="0.35">
      <c r="A7" s="69"/>
      <c r="B7" s="959"/>
      <c r="C7" s="959"/>
      <c r="D7" s="960"/>
      <c r="E7" s="1000"/>
      <c r="F7" s="1001"/>
      <c r="G7" s="1001"/>
      <c r="H7" s="1001"/>
      <c r="I7" s="1002"/>
      <c r="J7" s="1010"/>
      <c r="K7" s="1006"/>
      <c r="L7" s="1006"/>
      <c r="M7" s="1006"/>
      <c r="N7" s="1006"/>
      <c r="O7" s="1007"/>
      <c r="P7" s="1010"/>
      <c r="Q7" s="1006"/>
      <c r="R7" s="1006"/>
      <c r="S7" s="1006"/>
      <c r="T7" s="1006"/>
      <c r="U7" s="1007"/>
      <c r="V7" s="1010"/>
      <c r="W7" s="1006"/>
      <c r="X7" s="1006"/>
      <c r="Y7" s="1006"/>
      <c r="Z7" s="1006"/>
      <c r="AA7" s="1007"/>
      <c r="AB7" s="1010"/>
      <c r="AC7" s="1006"/>
      <c r="AD7" s="1006"/>
      <c r="AE7" s="1006"/>
      <c r="AF7" s="1006"/>
      <c r="AG7" s="1007"/>
      <c r="AH7" s="1017"/>
      <c r="AI7" s="1018"/>
      <c r="AJ7" s="1018"/>
      <c r="AK7" s="1018"/>
      <c r="AL7" s="1018"/>
      <c r="AM7" s="1019"/>
      <c r="AN7" s="69"/>
      <c r="AO7" s="964"/>
      <c r="AP7" s="965"/>
      <c r="AQ7" s="965"/>
      <c r="AR7" s="965"/>
      <c r="AS7" s="965"/>
      <c r="AT7" s="966"/>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row>
    <row r="8" spans="1:99" ht="15" customHeight="1" x14ac:dyDescent="0.35">
      <c r="A8" s="69"/>
      <c r="B8" s="959"/>
      <c r="C8" s="959"/>
      <c r="D8" s="960"/>
      <c r="E8" s="1000"/>
      <c r="F8" s="1001"/>
      <c r="G8" s="1001"/>
      <c r="H8" s="1001"/>
      <c r="I8" s="1002"/>
      <c r="J8" s="1010" t="e">
        <f>IF(AND('Mapa Riesgos de Gestión'!#REF!="Muy Alta",'Mapa Riesgos de Gestión'!#REF!="Leve"),CONCATENATE("R",'Mapa Riesgos de Gestión'!#REF!),"")</f>
        <v>#REF!</v>
      </c>
      <c r="K8" s="1006"/>
      <c r="L8" s="1006" t="e">
        <f>IF(AND('Mapa Riesgos de Gestión'!#REF!="Muy Alta",'Mapa Riesgos de Gestión'!#REF!="Leve"),CONCATENATE("R",'Mapa Riesgos de Gestión'!#REF!),"")</f>
        <v>#REF!</v>
      </c>
      <c r="M8" s="1006"/>
      <c r="N8" s="1006" t="e">
        <f>IF(AND('Mapa Riesgos de Gestión'!#REF!="Muy Alta",'Mapa Riesgos de Gestión'!#REF!="Leve"),CONCATENATE("R",'Mapa Riesgos de Gestión'!#REF!),"")</f>
        <v>#REF!</v>
      </c>
      <c r="O8" s="1007"/>
      <c r="P8" s="1010" t="e">
        <f>IF(AND('Mapa Riesgos de Gestión'!#REF!="Muy Alta",'Mapa Riesgos de Gestión'!#REF!="Menor"),CONCATENATE("R",'Mapa Riesgos de Gestión'!#REF!),"")</f>
        <v>#REF!</v>
      </c>
      <c r="Q8" s="1006"/>
      <c r="R8" s="1006" t="e">
        <f>IF(AND('Mapa Riesgos de Gestión'!#REF!="Muy Alta",'Mapa Riesgos de Gestión'!#REF!="Menor"),CONCATENATE("R",'Mapa Riesgos de Gestión'!#REF!),"")</f>
        <v>#REF!</v>
      </c>
      <c r="S8" s="1006"/>
      <c r="T8" s="1006" t="e">
        <f>IF(AND('Mapa Riesgos de Gestión'!#REF!="Muy Alta",'Mapa Riesgos de Gestión'!#REF!="Menor"),CONCATENATE("R",'Mapa Riesgos de Gestión'!#REF!),"")</f>
        <v>#REF!</v>
      </c>
      <c r="U8" s="1007"/>
      <c r="V8" s="1010" t="e">
        <f>IF(AND('Mapa Riesgos de Gestión'!#REF!="Muy Alta",'Mapa Riesgos de Gestión'!#REF!="Moderado"),CONCATENATE("R",'Mapa Riesgos de Gestión'!#REF!),"")</f>
        <v>#REF!</v>
      </c>
      <c r="W8" s="1006"/>
      <c r="X8" s="1006" t="e">
        <f>IF(AND('Mapa Riesgos de Gestión'!#REF!="Muy Alta",'Mapa Riesgos de Gestión'!#REF!="Moderado"),CONCATENATE("R",'Mapa Riesgos de Gestión'!#REF!),"")</f>
        <v>#REF!</v>
      </c>
      <c r="Y8" s="1006"/>
      <c r="Z8" s="1006" t="e">
        <f>IF(AND('Mapa Riesgos de Gestión'!#REF!="Muy Alta",'Mapa Riesgos de Gestión'!#REF!="Moderado"),CONCATENATE("R",'Mapa Riesgos de Gestión'!#REF!),"")</f>
        <v>#REF!</v>
      </c>
      <c r="AA8" s="1007"/>
      <c r="AB8" s="1010" t="e">
        <f>IF(AND('Mapa Riesgos de Gestión'!#REF!="Muy Alta",'Mapa Riesgos de Gestión'!#REF!="Mayor"),CONCATENATE("R",'Mapa Riesgos de Gestión'!#REF!),"")</f>
        <v>#REF!</v>
      </c>
      <c r="AC8" s="1006"/>
      <c r="AD8" s="1006" t="e">
        <f>IF(AND('Mapa Riesgos de Gestión'!#REF!="Muy Alta",'Mapa Riesgos de Gestión'!#REF!="Mayor"),CONCATENATE("R",'Mapa Riesgos de Gestión'!#REF!),"")</f>
        <v>#REF!</v>
      </c>
      <c r="AE8" s="1006"/>
      <c r="AF8" s="1006" t="e">
        <f>IF(AND('Mapa Riesgos de Gestión'!#REF!="Muy Alta",'Mapa Riesgos de Gestión'!#REF!="Mayor"),CONCATENATE("R",'Mapa Riesgos de Gestión'!#REF!),"")</f>
        <v>#REF!</v>
      </c>
      <c r="AG8" s="1007"/>
      <c r="AH8" s="1017" t="e">
        <f>IF(AND('Mapa Riesgos de Gestión'!#REF!="Muy Alta",'Mapa Riesgos de Gestión'!#REF!="Catastrófico"),CONCATENATE("R",'Mapa Riesgos de Gestión'!#REF!),"")</f>
        <v>#REF!</v>
      </c>
      <c r="AI8" s="1018"/>
      <c r="AJ8" s="1018" t="e">
        <f>IF(AND('Mapa Riesgos de Gestión'!#REF!="Muy Alta",'Mapa Riesgos de Gestión'!#REF!="Catastrófico"),CONCATENATE("R",'Mapa Riesgos de Gestión'!#REF!),"")</f>
        <v>#REF!</v>
      </c>
      <c r="AK8" s="1018"/>
      <c r="AL8" s="1018" t="e">
        <f>IF(AND('Mapa Riesgos de Gestión'!#REF!="Muy Alta",'Mapa Riesgos de Gestión'!#REF!="Catastrófico"),CONCATENATE("R",'Mapa Riesgos de Gestión'!#REF!),"")</f>
        <v>#REF!</v>
      </c>
      <c r="AM8" s="1019"/>
      <c r="AN8" s="69"/>
      <c r="AO8" s="964"/>
      <c r="AP8" s="965"/>
      <c r="AQ8" s="965"/>
      <c r="AR8" s="965"/>
      <c r="AS8" s="965"/>
      <c r="AT8" s="966"/>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row>
    <row r="9" spans="1:99" ht="15" customHeight="1" x14ac:dyDescent="0.35">
      <c r="A9" s="69"/>
      <c r="B9" s="959"/>
      <c r="C9" s="959"/>
      <c r="D9" s="960"/>
      <c r="E9" s="1000"/>
      <c r="F9" s="1001"/>
      <c r="G9" s="1001"/>
      <c r="H9" s="1001"/>
      <c r="I9" s="1002"/>
      <c r="J9" s="1010"/>
      <c r="K9" s="1006"/>
      <c r="L9" s="1006"/>
      <c r="M9" s="1006"/>
      <c r="N9" s="1006"/>
      <c r="O9" s="1007"/>
      <c r="P9" s="1010"/>
      <c r="Q9" s="1006"/>
      <c r="R9" s="1006"/>
      <c r="S9" s="1006"/>
      <c r="T9" s="1006"/>
      <c r="U9" s="1007"/>
      <c r="V9" s="1010"/>
      <c r="W9" s="1006"/>
      <c r="X9" s="1006"/>
      <c r="Y9" s="1006"/>
      <c r="Z9" s="1006"/>
      <c r="AA9" s="1007"/>
      <c r="AB9" s="1010"/>
      <c r="AC9" s="1006"/>
      <c r="AD9" s="1006"/>
      <c r="AE9" s="1006"/>
      <c r="AF9" s="1006"/>
      <c r="AG9" s="1007"/>
      <c r="AH9" s="1017"/>
      <c r="AI9" s="1018"/>
      <c r="AJ9" s="1018"/>
      <c r="AK9" s="1018"/>
      <c r="AL9" s="1018"/>
      <c r="AM9" s="1019"/>
      <c r="AN9" s="69"/>
      <c r="AO9" s="964"/>
      <c r="AP9" s="965"/>
      <c r="AQ9" s="965"/>
      <c r="AR9" s="965"/>
      <c r="AS9" s="965"/>
      <c r="AT9" s="966"/>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row>
    <row r="10" spans="1:99" ht="15" customHeight="1" x14ac:dyDescent="0.35">
      <c r="A10" s="69"/>
      <c r="B10" s="959"/>
      <c r="C10" s="959"/>
      <c r="D10" s="960"/>
      <c r="E10" s="1000"/>
      <c r="F10" s="1001"/>
      <c r="G10" s="1001"/>
      <c r="H10" s="1001"/>
      <c r="I10" s="1002"/>
      <c r="J10" s="1010" t="e">
        <f>IF(AND('Mapa Riesgos de Gestión'!#REF!="Muy Alta",'Mapa Riesgos de Gestión'!#REF!="Leve"),CONCATENATE("R",'Mapa Riesgos de Gestión'!#REF!),"")</f>
        <v>#REF!</v>
      </c>
      <c r="K10" s="1006"/>
      <c r="L10" s="1006" t="str">
        <f>IF(AND('Mapa Riesgos de Gestión'!$L$11="Muy Alta",'Mapa Riesgos de Gestión'!$P$11="Leve"),CONCATENATE("R",'Mapa Riesgos de Gestión'!$A$11),"")</f>
        <v/>
      </c>
      <c r="M10" s="1006"/>
      <c r="N10" s="1006" t="e">
        <f>IF(AND('Mapa Riesgos de Gestión'!#REF!="Muy Alta",'Mapa Riesgos de Gestión'!#REF!="Leve"),CONCATENATE("R",'Mapa Riesgos de Gestión'!#REF!),"")</f>
        <v>#REF!</v>
      </c>
      <c r="O10" s="1007"/>
      <c r="P10" s="1010" t="e">
        <f>IF(AND('Mapa Riesgos de Gestión'!#REF!="Muy Alta",'Mapa Riesgos de Gestión'!#REF!="Menor"),CONCATENATE("R",'Mapa Riesgos de Gestión'!#REF!),"")</f>
        <v>#REF!</v>
      </c>
      <c r="Q10" s="1006"/>
      <c r="R10" s="1006" t="str">
        <f>IF(AND('Mapa Riesgos de Gestión'!$L$11="Muy Alta",'Mapa Riesgos de Gestión'!$P$11="Menor"),CONCATENATE("R",'Mapa Riesgos de Gestión'!$A$11),"")</f>
        <v/>
      </c>
      <c r="S10" s="1006"/>
      <c r="T10" s="1006" t="e">
        <f>IF(AND('Mapa Riesgos de Gestión'!#REF!="Muy Alta",'Mapa Riesgos de Gestión'!#REF!="Menor"),CONCATENATE("R",'Mapa Riesgos de Gestión'!#REF!),"")</f>
        <v>#REF!</v>
      </c>
      <c r="U10" s="1007"/>
      <c r="V10" s="1010" t="e">
        <f>IF(AND('Mapa Riesgos de Gestión'!#REF!="Muy Alta",'Mapa Riesgos de Gestión'!#REF!="Moderado"),CONCATENATE("R",'Mapa Riesgos de Gestión'!#REF!),"")</f>
        <v>#REF!</v>
      </c>
      <c r="W10" s="1006"/>
      <c r="X10" s="1006" t="str">
        <f>IF(AND('Mapa Riesgos de Gestión'!$L$11="Muy Alta",'Mapa Riesgos de Gestión'!$P$11="Moderado"),CONCATENATE("R",'Mapa Riesgos de Gestión'!$A$11),"")</f>
        <v/>
      </c>
      <c r="Y10" s="1006"/>
      <c r="Z10" s="1006" t="e">
        <f>IF(AND('Mapa Riesgos de Gestión'!#REF!="Muy Alta",'Mapa Riesgos de Gestión'!#REF!="Moderado"),CONCATENATE("R",'Mapa Riesgos de Gestión'!#REF!),"")</f>
        <v>#REF!</v>
      </c>
      <c r="AA10" s="1007"/>
      <c r="AB10" s="1010" t="e">
        <f>IF(AND('Mapa Riesgos de Gestión'!#REF!="Muy Alta",'Mapa Riesgos de Gestión'!#REF!="Mayor"),CONCATENATE("R",'Mapa Riesgos de Gestión'!#REF!),"")</f>
        <v>#REF!</v>
      </c>
      <c r="AC10" s="1006"/>
      <c r="AD10" s="1006" t="str">
        <f>IF(AND('Mapa Riesgos de Gestión'!$L$11="Muy Alta",'Mapa Riesgos de Gestión'!$P$11="Mayor"),CONCATENATE("R",'Mapa Riesgos de Gestión'!$A$11),"")</f>
        <v/>
      </c>
      <c r="AE10" s="1006"/>
      <c r="AF10" s="1006" t="e">
        <f>IF(AND('Mapa Riesgos de Gestión'!#REF!="Muy Alta",'Mapa Riesgos de Gestión'!#REF!="Mayor"),CONCATENATE("R",'Mapa Riesgos de Gestión'!#REF!),"")</f>
        <v>#REF!</v>
      </c>
      <c r="AG10" s="1007"/>
      <c r="AH10" s="1017" t="e">
        <f>IF(AND('Mapa Riesgos de Gestión'!#REF!="Muy Alta",'Mapa Riesgos de Gestión'!#REF!="Catastrófico"),CONCATENATE("R",'Mapa Riesgos de Gestión'!#REF!),"")</f>
        <v>#REF!</v>
      </c>
      <c r="AI10" s="1018"/>
      <c r="AJ10" s="1018" t="str">
        <f>IF(AND('Mapa Riesgos de Gestión'!$L$11="Muy Alta",'Mapa Riesgos de Gestión'!$P$11="Catastrófico"),CONCATENATE("R",'Mapa Riesgos de Gestión'!$A$11),"")</f>
        <v/>
      </c>
      <c r="AK10" s="1018"/>
      <c r="AL10" s="1018" t="e">
        <f>IF(AND('Mapa Riesgos de Gestión'!#REF!="Muy Alta",'Mapa Riesgos de Gestión'!#REF!="Catastrófico"),CONCATENATE("R",'Mapa Riesgos de Gestión'!#REF!),"")</f>
        <v>#REF!</v>
      </c>
      <c r="AM10" s="1019"/>
      <c r="AN10" s="69"/>
      <c r="AO10" s="964"/>
      <c r="AP10" s="965"/>
      <c r="AQ10" s="965"/>
      <c r="AR10" s="965"/>
      <c r="AS10" s="965"/>
      <c r="AT10" s="966"/>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row>
    <row r="11" spans="1:99" ht="15" customHeight="1" x14ac:dyDescent="0.35">
      <c r="A11" s="69"/>
      <c r="B11" s="959"/>
      <c r="C11" s="959"/>
      <c r="D11" s="960"/>
      <c r="E11" s="1000"/>
      <c r="F11" s="1001"/>
      <c r="G11" s="1001"/>
      <c r="H11" s="1001"/>
      <c r="I11" s="1002"/>
      <c r="J11" s="1010"/>
      <c r="K11" s="1006"/>
      <c r="L11" s="1006"/>
      <c r="M11" s="1006"/>
      <c r="N11" s="1006"/>
      <c r="O11" s="1007"/>
      <c r="P11" s="1010"/>
      <c r="Q11" s="1006"/>
      <c r="R11" s="1006"/>
      <c r="S11" s="1006"/>
      <c r="T11" s="1006"/>
      <c r="U11" s="1007"/>
      <c r="V11" s="1010"/>
      <c r="W11" s="1006"/>
      <c r="X11" s="1006"/>
      <c r="Y11" s="1006"/>
      <c r="Z11" s="1006"/>
      <c r="AA11" s="1007"/>
      <c r="AB11" s="1010"/>
      <c r="AC11" s="1006"/>
      <c r="AD11" s="1006"/>
      <c r="AE11" s="1006"/>
      <c r="AF11" s="1006"/>
      <c r="AG11" s="1007"/>
      <c r="AH11" s="1017"/>
      <c r="AI11" s="1018"/>
      <c r="AJ11" s="1018"/>
      <c r="AK11" s="1018"/>
      <c r="AL11" s="1018"/>
      <c r="AM11" s="1019"/>
      <c r="AN11" s="69"/>
      <c r="AO11" s="964"/>
      <c r="AP11" s="965"/>
      <c r="AQ11" s="965"/>
      <c r="AR11" s="965"/>
      <c r="AS11" s="965"/>
      <c r="AT11" s="966"/>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99" ht="15" customHeight="1" x14ac:dyDescent="0.35">
      <c r="A12" s="69"/>
      <c r="B12" s="959"/>
      <c r="C12" s="959"/>
      <c r="D12" s="960"/>
      <c r="E12" s="1000"/>
      <c r="F12" s="1001"/>
      <c r="G12" s="1001"/>
      <c r="H12" s="1001"/>
      <c r="I12" s="1002"/>
      <c r="J12" s="1010" t="str">
        <f>IF(AND('Mapa Riesgos de Gestión'!$L$14="Muy Alta",'Mapa Riesgos de Gestión'!$P$14="Leve"),CONCATENATE("R",'Mapa Riesgos de Gestión'!$A$14),"")</f>
        <v/>
      </c>
      <c r="K12" s="1006"/>
      <c r="L12" s="1006" t="e">
        <f>IF(AND('Mapa Riesgos de Gestión'!#REF!="Muy Alta",'Mapa Riesgos de Gestión'!#REF!="Leve"),CONCATENATE("R",'Mapa Riesgos de Gestión'!#REF!),"")</f>
        <v>#REF!</v>
      </c>
      <c r="M12" s="1006"/>
      <c r="N12" s="1006" t="e">
        <f>IF(AND('Mapa Riesgos de Gestión'!#REF!="Muy Alta",'Mapa Riesgos de Gestión'!#REF!="Leve"),CONCATENATE("R",'Mapa Riesgos de Gestión'!#REF!),"")</f>
        <v>#REF!</v>
      </c>
      <c r="O12" s="1007"/>
      <c r="P12" s="1010" t="str">
        <f>IF(AND('Mapa Riesgos de Gestión'!$L$14="Muy Alta",'Mapa Riesgos de Gestión'!$P$14="Menor"),CONCATENATE("R",'Mapa Riesgos de Gestión'!$A$14),"")</f>
        <v/>
      </c>
      <c r="Q12" s="1006"/>
      <c r="R12" s="1006" t="e">
        <f>IF(AND('Mapa Riesgos de Gestión'!#REF!="Muy Alta",'Mapa Riesgos de Gestión'!#REF!="Menor"),CONCATENATE("R",'Mapa Riesgos de Gestión'!#REF!),"")</f>
        <v>#REF!</v>
      </c>
      <c r="S12" s="1006"/>
      <c r="T12" s="1006" t="e">
        <f>IF(AND('Mapa Riesgos de Gestión'!#REF!="Muy Alta",'Mapa Riesgos de Gestión'!#REF!="Menor"),CONCATENATE("R",'Mapa Riesgos de Gestión'!#REF!),"")</f>
        <v>#REF!</v>
      </c>
      <c r="U12" s="1007"/>
      <c r="V12" s="1010" t="str">
        <f>IF(AND('Mapa Riesgos de Gestión'!$L$14="Muy Alta",'Mapa Riesgos de Gestión'!$P$14="Moderado"),CONCATENATE("R",'Mapa Riesgos de Gestión'!$A$14),"")</f>
        <v/>
      </c>
      <c r="W12" s="1006"/>
      <c r="X12" s="1006" t="e">
        <f>IF(AND('Mapa Riesgos de Gestión'!#REF!="Muy Alta",'Mapa Riesgos de Gestión'!#REF!="Moderado"),CONCATENATE("R",'Mapa Riesgos de Gestión'!#REF!),"")</f>
        <v>#REF!</v>
      </c>
      <c r="Y12" s="1006"/>
      <c r="Z12" s="1006" t="e">
        <f>IF(AND('Mapa Riesgos de Gestión'!#REF!="Muy Alta",'Mapa Riesgos de Gestión'!#REF!="Moderado"),CONCATENATE("R",'Mapa Riesgos de Gestión'!#REF!),"")</f>
        <v>#REF!</v>
      </c>
      <c r="AA12" s="1007"/>
      <c r="AB12" s="1010" t="str">
        <f>IF(AND('Mapa Riesgos de Gestión'!$L$14="Muy Alta",'Mapa Riesgos de Gestión'!$P$14="Mayor"),CONCATENATE("R",'Mapa Riesgos de Gestión'!$A$14),"")</f>
        <v/>
      </c>
      <c r="AC12" s="1006"/>
      <c r="AD12" s="1006" t="e">
        <f>IF(AND('Mapa Riesgos de Gestión'!#REF!="Muy Alta",'Mapa Riesgos de Gestión'!#REF!="Mayor"),CONCATENATE("R",'Mapa Riesgos de Gestión'!#REF!),"")</f>
        <v>#REF!</v>
      </c>
      <c r="AE12" s="1006"/>
      <c r="AF12" s="1006" t="e">
        <f>IF(AND('Mapa Riesgos de Gestión'!#REF!="Muy Alta",'Mapa Riesgos de Gestión'!#REF!="Mayor"),CONCATENATE("R",'Mapa Riesgos de Gestión'!#REF!),"")</f>
        <v>#REF!</v>
      </c>
      <c r="AG12" s="1007"/>
      <c r="AH12" s="1017" t="str">
        <f>IF(AND('Mapa Riesgos de Gestión'!$L$14="Muy Alta",'Mapa Riesgos de Gestión'!$P$14="Catastrófico"),CONCATENATE("R",'Mapa Riesgos de Gestión'!$A$14),"")</f>
        <v/>
      </c>
      <c r="AI12" s="1018"/>
      <c r="AJ12" s="1018" t="e">
        <f>IF(AND('Mapa Riesgos de Gestión'!#REF!="Muy Alta",'Mapa Riesgos de Gestión'!#REF!="Catastrófico"),CONCATENATE("R",'Mapa Riesgos de Gestión'!#REF!),"")</f>
        <v>#REF!</v>
      </c>
      <c r="AK12" s="1018"/>
      <c r="AL12" s="1018" t="e">
        <f>IF(AND('Mapa Riesgos de Gestión'!#REF!="Muy Alta",'Mapa Riesgos de Gestión'!#REF!="Catastrófico"),CONCATENATE("R",'Mapa Riesgos de Gestión'!#REF!),"")</f>
        <v>#REF!</v>
      </c>
      <c r="AM12" s="1019"/>
      <c r="AN12" s="69"/>
      <c r="AO12" s="964"/>
      <c r="AP12" s="965"/>
      <c r="AQ12" s="965"/>
      <c r="AR12" s="965"/>
      <c r="AS12" s="965"/>
      <c r="AT12" s="966"/>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99" ht="15.75" customHeight="1" thickBot="1" x14ac:dyDescent="0.4">
      <c r="A13" s="69"/>
      <c r="B13" s="959"/>
      <c r="C13" s="959"/>
      <c r="D13" s="960"/>
      <c r="E13" s="1003"/>
      <c r="F13" s="1004"/>
      <c r="G13" s="1004"/>
      <c r="H13" s="1004"/>
      <c r="I13" s="1005"/>
      <c r="J13" s="1010"/>
      <c r="K13" s="1006"/>
      <c r="L13" s="1006"/>
      <c r="M13" s="1006"/>
      <c r="N13" s="1006"/>
      <c r="O13" s="1007"/>
      <c r="P13" s="1010"/>
      <c r="Q13" s="1006"/>
      <c r="R13" s="1006"/>
      <c r="S13" s="1006"/>
      <c r="T13" s="1006"/>
      <c r="U13" s="1007"/>
      <c r="V13" s="1010"/>
      <c r="W13" s="1006"/>
      <c r="X13" s="1006"/>
      <c r="Y13" s="1006"/>
      <c r="Z13" s="1006"/>
      <c r="AA13" s="1007"/>
      <c r="AB13" s="1010"/>
      <c r="AC13" s="1006"/>
      <c r="AD13" s="1006"/>
      <c r="AE13" s="1006"/>
      <c r="AF13" s="1006"/>
      <c r="AG13" s="1007"/>
      <c r="AH13" s="1020"/>
      <c r="AI13" s="1021"/>
      <c r="AJ13" s="1021"/>
      <c r="AK13" s="1021"/>
      <c r="AL13" s="1021"/>
      <c r="AM13" s="1022"/>
      <c r="AN13" s="69"/>
      <c r="AO13" s="967"/>
      <c r="AP13" s="968"/>
      <c r="AQ13" s="968"/>
      <c r="AR13" s="968"/>
      <c r="AS13" s="968"/>
      <c r="AT13" s="9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99" ht="15" customHeight="1" x14ac:dyDescent="0.35">
      <c r="A14" s="69"/>
      <c r="B14" s="959"/>
      <c r="C14" s="959"/>
      <c r="D14" s="960"/>
      <c r="E14" s="997" t="s">
        <v>311</v>
      </c>
      <c r="F14" s="998"/>
      <c r="G14" s="998"/>
      <c r="H14" s="998"/>
      <c r="I14" s="998"/>
      <c r="J14" s="1032" t="e">
        <f>IF(AND('Mapa Riesgos de Gestión'!#REF!="Alta",'Mapa Riesgos de Gestión'!#REF!="Leve"),CONCATENATE("R",'Mapa Riesgos de Gestión'!#REF!),"")</f>
        <v>#REF!</v>
      </c>
      <c r="K14" s="1033"/>
      <c r="L14" s="1033" t="e">
        <f>IF(AND('Mapa Riesgos de Gestión'!#REF!="Alta",'Mapa Riesgos de Gestión'!#REF!="Leve"),CONCATENATE("R",'Mapa Riesgos de Gestión'!#REF!),"")</f>
        <v>#REF!</v>
      </c>
      <c r="M14" s="1033"/>
      <c r="N14" s="1033" t="e">
        <f>IF(AND('Mapa Riesgos de Gestión'!#REF!="Alta",'Mapa Riesgos de Gestión'!#REF!="Leve"),CONCATENATE("R",'Mapa Riesgos de Gestión'!#REF!),"")</f>
        <v>#REF!</v>
      </c>
      <c r="O14" s="1034"/>
      <c r="P14" s="1032" t="e">
        <f>IF(AND('Mapa Riesgos de Gestión'!#REF!="Alta",'Mapa Riesgos de Gestión'!#REF!="Menor"),CONCATENATE("R",'Mapa Riesgos de Gestión'!#REF!),"")</f>
        <v>#REF!</v>
      </c>
      <c r="Q14" s="1033"/>
      <c r="R14" s="1033" t="e">
        <f>IF(AND('Mapa Riesgos de Gestión'!#REF!="Alta",'Mapa Riesgos de Gestión'!#REF!="Menor"),CONCATENATE("R",'Mapa Riesgos de Gestión'!#REF!),"")</f>
        <v>#REF!</v>
      </c>
      <c r="S14" s="1033"/>
      <c r="T14" s="1033" t="e">
        <f>IF(AND('Mapa Riesgos de Gestión'!#REF!="Alta",'Mapa Riesgos de Gestión'!#REF!="Menor"),CONCATENATE("R",'Mapa Riesgos de Gestión'!#REF!),"")</f>
        <v>#REF!</v>
      </c>
      <c r="U14" s="1034"/>
      <c r="V14" s="1008" t="e">
        <f>IF(AND('Mapa Riesgos de Gestión'!#REF!="Alta",'Mapa Riesgos de Gestión'!#REF!="Moderado"),CONCATENATE("R",'Mapa Riesgos de Gestión'!#REF!),"")</f>
        <v>#REF!</v>
      </c>
      <c r="W14" s="1009"/>
      <c r="X14" s="1009" t="e">
        <f>IF(AND('Mapa Riesgos de Gestión'!#REF!="Alta",'Mapa Riesgos de Gestión'!#REF!="Moderado"),CONCATENATE("R",'Mapa Riesgos de Gestión'!#REF!),"")</f>
        <v>#REF!</v>
      </c>
      <c r="Y14" s="1009"/>
      <c r="Z14" s="1009" t="e">
        <f>IF(AND('Mapa Riesgos de Gestión'!#REF!="Alta",'Mapa Riesgos de Gestión'!#REF!="Moderado"),CONCATENATE("R",'Mapa Riesgos de Gestión'!#REF!),"")</f>
        <v>#REF!</v>
      </c>
      <c r="AA14" s="1011"/>
      <c r="AB14" s="1008" t="e">
        <f>IF(AND('Mapa Riesgos de Gestión'!#REF!="Alta",'Mapa Riesgos de Gestión'!#REF!="Mayor"),CONCATENATE("R",'Mapa Riesgos de Gestión'!#REF!),"")</f>
        <v>#REF!</v>
      </c>
      <c r="AC14" s="1009"/>
      <c r="AD14" s="1009" t="e">
        <f>IF(AND('Mapa Riesgos de Gestión'!#REF!="Alta",'Mapa Riesgos de Gestión'!#REF!="Mayor"),CONCATENATE("R",'Mapa Riesgos de Gestión'!#REF!),"")</f>
        <v>#REF!</v>
      </c>
      <c r="AE14" s="1009"/>
      <c r="AF14" s="1009" t="e">
        <f>IF(AND('Mapa Riesgos de Gestión'!#REF!="Alta",'Mapa Riesgos de Gestión'!#REF!="Mayor"),CONCATENATE("R",'Mapa Riesgos de Gestión'!#REF!),"")</f>
        <v>#REF!</v>
      </c>
      <c r="AG14" s="1011"/>
      <c r="AH14" s="1023" t="e">
        <f>IF(AND('Mapa Riesgos de Gestión'!#REF!="Alta",'Mapa Riesgos de Gestión'!#REF!="Catastrófico"),CONCATENATE("R",'Mapa Riesgos de Gestión'!#REF!),"")</f>
        <v>#REF!</v>
      </c>
      <c r="AI14" s="1024"/>
      <c r="AJ14" s="1024" t="e">
        <f>IF(AND('Mapa Riesgos de Gestión'!#REF!="Alta",'Mapa Riesgos de Gestión'!#REF!="Catastrófico"),CONCATENATE("R",'Mapa Riesgos de Gestión'!#REF!),"")</f>
        <v>#REF!</v>
      </c>
      <c r="AK14" s="1024"/>
      <c r="AL14" s="1024" t="e">
        <f>IF(AND('Mapa Riesgos de Gestión'!#REF!="Alta",'Mapa Riesgos de Gestión'!#REF!="Catastrófico"),CONCATENATE("R",'Mapa Riesgos de Gestión'!#REF!),"")</f>
        <v>#REF!</v>
      </c>
      <c r="AM14" s="1025"/>
      <c r="AN14" s="69"/>
      <c r="AO14" s="970" t="s">
        <v>312</v>
      </c>
      <c r="AP14" s="971"/>
      <c r="AQ14" s="971"/>
      <c r="AR14" s="971"/>
      <c r="AS14" s="971"/>
      <c r="AT14" s="972"/>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99" ht="15" customHeight="1" x14ac:dyDescent="0.35">
      <c r="A15" s="69"/>
      <c r="B15" s="959"/>
      <c r="C15" s="959"/>
      <c r="D15" s="960"/>
      <c r="E15" s="1000"/>
      <c r="F15" s="1001"/>
      <c r="G15" s="1001"/>
      <c r="H15" s="1001"/>
      <c r="I15" s="1001"/>
      <c r="J15" s="1026"/>
      <c r="K15" s="1027"/>
      <c r="L15" s="1027"/>
      <c r="M15" s="1027"/>
      <c r="N15" s="1027"/>
      <c r="O15" s="1028"/>
      <c r="P15" s="1026"/>
      <c r="Q15" s="1027"/>
      <c r="R15" s="1027"/>
      <c r="S15" s="1027"/>
      <c r="T15" s="1027"/>
      <c r="U15" s="1028"/>
      <c r="V15" s="1010"/>
      <c r="W15" s="1006"/>
      <c r="X15" s="1006"/>
      <c r="Y15" s="1006"/>
      <c r="Z15" s="1006"/>
      <c r="AA15" s="1007"/>
      <c r="AB15" s="1010"/>
      <c r="AC15" s="1006"/>
      <c r="AD15" s="1006"/>
      <c r="AE15" s="1006"/>
      <c r="AF15" s="1006"/>
      <c r="AG15" s="1007"/>
      <c r="AH15" s="1017"/>
      <c r="AI15" s="1018"/>
      <c r="AJ15" s="1018"/>
      <c r="AK15" s="1018"/>
      <c r="AL15" s="1018"/>
      <c r="AM15" s="1019"/>
      <c r="AN15" s="69"/>
      <c r="AO15" s="973"/>
      <c r="AP15" s="974"/>
      <c r="AQ15" s="974"/>
      <c r="AR15" s="974"/>
      <c r="AS15" s="974"/>
      <c r="AT15" s="975"/>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99" ht="15" customHeight="1" x14ac:dyDescent="0.35">
      <c r="A16" s="69"/>
      <c r="B16" s="959"/>
      <c r="C16" s="959"/>
      <c r="D16" s="960"/>
      <c r="E16" s="1000"/>
      <c r="F16" s="1001"/>
      <c r="G16" s="1001"/>
      <c r="H16" s="1001"/>
      <c r="I16" s="1001"/>
      <c r="J16" s="1026" t="e">
        <f>IF(AND('Mapa Riesgos de Gestión'!#REF!="Alta",'Mapa Riesgos de Gestión'!#REF!="Leve"),CONCATENATE("R",'Mapa Riesgos de Gestión'!#REF!),"")</f>
        <v>#REF!</v>
      </c>
      <c r="K16" s="1027"/>
      <c r="L16" s="1027" t="e">
        <f>IF(AND('Mapa Riesgos de Gestión'!#REF!="Alta",'Mapa Riesgos de Gestión'!#REF!="Leve"),CONCATENATE("R",'Mapa Riesgos de Gestión'!#REF!),"")</f>
        <v>#REF!</v>
      </c>
      <c r="M16" s="1027"/>
      <c r="N16" s="1027" t="e">
        <f>IF(AND('Mapa Riesgos de Gestión'!#REF!="Alta",'Mapa Riesgos de Gestión'!#REF!="Leve"),CONCATENATE("R",'Mapa Riesgos de Gestión'!#REF!),"")</f>
        <v>#REF!</v>
      </c>
      <c r="O16" s="1028"/>
      <c r="P16" s="1026" t="e">
        <f>IF(AND('Mapa Riesgos de Gestión'!#REF!="Alta",'Mapa Riesgos de Gestión'!#REF!="Menor"),CONCATENATE("R",'Mapa Riesgos de Gestión'!#REF!),"")</f>
        <v>#REF!</v>
      </c>
      <c r="Q16" s="1027"/>
      <c r="R16" s="1027" t="e">
        <f>IF(AND('Mapa Riesgos de Gestión'!#REF!="Alta",'Mapa Riesgos de Gestión'!#REF!="Menor"),CONCATENATE("R",'Mapa Riesgos de Gestión'!#REF!),"")</f>
        <v>#REF!</v>
      </c>
      <c r="S16" s="1027"/>
      <c r="T16" s="1027" t="e">
        <f>IF(AND('Mapa Riesgos de Gestión'!#REF!="Alta",'Mapa Riesgos de Gestión'!#REF!="Menor"),CONCATENATE("R",'Mapa Riesgos de Gestión'!#REF!),"")</f>
        <v>#REF!</v>
      </c>
      <c r="U16" s="1028"/>
      <c r="V16" s="1010" t="e">
        <f>IF(AND('Mapa Riesgos de Gestión'!#REF!="Alta",'Mapa Riesgos de Gestión'!#REF!="Moderado"),CONCATENATE("R",'Mapa Riesgos de Gestión'!#REF!),"")</f>
        <v>#REF!</v>
      </c>
      <c r="W16" s="1006"/>
      <c r="X16" s="1006" t="e">
        <f>IF(AND('Mapa Riesgos de Gestión'!#REF!="Alta",'Mapa Riesgos de Gestión'!#REF!="Moderado"),CONCATENATE("R",'Mapa Riesgos de Gestión'!#REF!),"")</f>
        <v>#REF!</v>
      </c>
      <c r="Y16" s="1006"/>
      <c r="Z16" s="1006" t="e">
        <f>IF(AND('Mapa Riesgos de Gestión'!#REF!="Alta",'Mapa Riesgos de Gestión'!#REF!="Moderado"),CONCATENATE("R",'Mapa Riesgos de Gestión'!#REF!),"")</f>
        <v>#REF!</v>
      </c>
      <c r="AA16" s="1007"/>
      <c r="AB16" s="1010" t="e">
        <f>IF(AND('Mapa Riesgos de Gestión'!#REF!="Alta",'Mapa Riesgos de Gestión'!#REF!="Mayor"),CONCATENATE("R",'Mapa Riesgos de Gestión'!#REF!),"")</f>
        <v>#REF!</v>
      </c>
      <c r="AC16" s="1006"/>
      <c r="AD16" s="1006" t="e">
        <f>IF(AND('Mapa Riesgos de Gestión'!#REF!="Alta",'Mapa Riesgos de Gestión'!#REF!="Mayor"),CONCATENATE("R",'Mapa Riesgos de Gestión'!#REF!),"")</f>
        <v>#REF!</v>
      </c>
      <c r="AE16" s="1006"/>
      <c r="AF16" s="1006" t="e">
        <f>IF(AND('Mapa Riesgos de Gestión'!#REF!="Alta",'Mapa Riesgos de Gestión'!#REF!="Mayor"),CONCATENATE("R",'Mapa Riesgos de Gestión'!#REF!),"")</f>
        <v>#REF!</v>
      </c>
      <c r="AG16" s="1007"/>
      <c r="AH16" s="1017" t="e">
        <f>IF(AND('Mapa Riesgos de Gestión'!#REF!="Alta",'Mapa Riesgos de Gestión'!#REF!="Catastrófico"),CONCATENATE("R",'Mapa Riesgos de Gestión'!#REF!),"")</f>
        <v>#REF!</v>
      </c>
      <c r="AI16" s="1018"/>
      <c r="AJ16" s="1018" t="e">
        <f>IF(AND('Mapa Riesgos de Gestión'!#REF!="Alta",'Mapa Riesgos de Gestión'!#REF!="Catastrófico"),CONCATENATE("R",'Mapa Riesgos de Gestión'!#REF!),"")</f>
        <v>#REF!</v>
      </c>
      <c r="AK16" s="1018"/>
      <c r="AL16" s="1018" t="e">
        <f>IF(AND('Mapa Riesgos de Gestión'!#REF!="Alta",'Mapa Riesgos de Gestión'!#REF!="Catastrófico"),CONCATENATE("R",'Mapa Riesgos de Gestión'!#REF!),"")</f>
        <v>#REF!</v>
      </c>
      <c r="AM16" s="1019"/>
      <c r="AN16" s="69"/>
      <c r="AO16" s="973"/>
      <c r="AP16" s="974"/>
      <c r="AQ16" s="974"/>
      <c r="AR16" s="974"/>
      <c r="AS16" s="974"/>
      <c r="AT16" s="975"/>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ht="15" customHeight="1" x14ac:dyDescent="0.35">
      <c r="A17" s="69"/>
      <c r="B17" s="959"/>
      <c r="C17" s="959"/>
      <c r="D17" s="960"/>
      <c r="E17" s="1000"/>
      <c r="F17" s="1001"/>
      <c r="G17" s="1001"/>
      <c r="H17" s="1001"/>
      <c r="I17" s="1001"/>
      <c r="J17" s="1026"/>
      <c r="K17" s="1027"/>
      <c r="L17" s="1027"/>
      <c r="M17" s="1027"/>
      <c r="N17" s="1027"/>
      <c r="O17" s="1028"/>
      <c r="P17" s="1026"/>
      <c r="Q17" s="1027"/>
      <c r="R17" s="1027"/>
      <c r="S17" s="1027"/>
      <c r="T17" s="1027"/>
      <c r="U17" s="1028"/>
      <c r="V17" s="1010"/>
      <c r="W17" s="1006"/>
      <c r="X17" s="1006"/>
      <c r="Y17" s="1006"/>
      <c r="Z17" s="1006"/>
      <c r="AA17" s="1007"/>
      <c r="AB17" s="1010"/>
      <c r="AC17" s="1006"/>
      <c r="AD17" s="1006"/>
      <c r="AE17" s="1006"/>
      <c r="AF17" s="1006"/>
      <c r="AG17" s="1007"/>
      <c r="AH17" s="1017"/>
      <c r="AI17" s="1018"/>
      <c r="AJ17" s="1018"/>
      <c r="AK17" s="1018"/>
      <c r="AL17" s="1018"/>
      <c r="AM17" s="1019"/>
      <c r="AN17" s="69"/>
      <c r="AO17" s="973"/>
      <c r="AP17" s="974"/>
      <c r="AQ17" s="974"/>
      <c r="AR17" s="974"/>
      <c r="AS17" s="974"/>
      <c r="AT17" s="975"/>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15" customHeight="1" x14ac:dyDescent="0.35">
      <c r="A18" s="69"/>
      <c r="B18" s="959"/>
      <c r="C18" s="959"/>
      <c r="D18" s="960"/>
      <c r="E18" s="1000"/>
      <c r="F18" s="1001"/>
      <c r="G18" s="1001"/>
      <c r="H18" s="1001"/>
      <c r="I18" s="1001"/>
      <c r="J18" s="1026" t="e">
        <f>IF(AND('Mapa Riesgos de Gestión'!#REF!="Alta",'Mapa Riesgos de Gestión'!#REF!="Leve"),CONCATENATE("R",'Mapa Riesgos de Gestión'!#REF!),"")</f>
        <v>#REF!</v>
      </c>
      <c r="K18" s="1027"/>
      <c r="L18" s="1027" t="str">
        <f>IF(AND('Mapa Riesgos de Gestión'!$L$11="Alta",'Mapa Riesgos de Gestión'!$P$11="Leve"),CONCATENATE("R",'Mapa Riesgos de Gestión'!$A$11),"")</f>
        <v/>
      </c>
      <c r="M18" s="1027"/>
      <c r="N18" s="1027" t="e">
        <f>IF(AND('Mapa Riesgos de Gestión'!#REF!="Alta",'Mapa Riesgos de Gestión'!#REF!="Leve"),CONCATENATE("R",'Mapa Riesgos de Gestión'!#REF!),"")</f>
        <v>#REF!</v>
      </c>
      <c r="O18" s="1028"/>
      <c r="P18" s="1026" t="e">
        <f>IF(AND('Mapa Riesgos de Gestión'!#REF!="Alta",'Mapa Riesgos de Gestión'!#REF!="Menor"),CONCATENATE("R",'Mapa Riesgos de Gestión'!#REF!),"")</f>
        <v>#REF!</v>
      </c>
      <c r="Q18" s="1027"/>
      <c r="R18" s="1027" t="str">
        <f>IF(AND('Mapa Riesgos de Gestión'!$L$11="Alta",'Mapa Riesgos de Gestión'!$P$11="Menor"),CONCATENATE("R",'Mapa Riesgos de Gestión'!$A$11),"")</f>
        <v/>
      </c>
      <c r="S18" s="1027"/>
      <c r="T18" s="1027" t="e">
        <f>IF(AND('Mapa Riesgos de Gestión'!#REF!="Alta",'Mapa Riesgos de Gestión'!#REF!="Menor"),CONCATENATE("R",'Mapa Riesgos de Gestión'!#REF!),"")</f>
        <v>#REF!</v>
      </c>
      <c r="U18" s="1028"/>
      <c r="V18" s="1010" t="e">
        <f>IF(AND('Mapa Riesgos de Gestión'!#REF!="Alta",'Mapa Riesgos de Gestión'!#REF!="Moderado"),CONCATENATE("R",'Mapa Riesgos de Gestión'!#REF!),"")</f>
        <v>#REF!</v>
      </c>
      <c r="W18" s="1006"/>
      <c r="X18" s="1006" t="str">
        <f>IF(AND('Mapa Riesgos de Gestión'!$L$11="Alta",'Mapa Riesgos de Gestión'!$P$11="Moderado"),CONCATENATE("R",'Mapa Riesgos de Gestión'!$A$11),"")</f>
        <v/>
      </c>
      <c r="Y18" s="1006"/>
      <c r="Z18" s="1006" t="e">
        <f>IF(AND('Mapa Riesgos de Gestión'!#REF!="Alta",'Mapa Riesgos de Gestión'!#REF!="Moderado"),CONCATENATE("R",'Mapa Riesgos de Gestión'!#REF!),"")</f>
        <v>#REF!</v>
      </c>
      <c r="AA18" s="1007"/>
      <c r="AB18" s="1010" t="e">
        <f>IF(AND('Mapa Riesgos de Gestión'!#REF!="Alta",'Mapa Riesgos de Gestión'!#REF!="Mayor"),CONCATENATE("R",'Mapa Riesgos de Gestión'!#REF!),"")</f>
        <v>#REF!</v>
      </c>
      <c r="AC18" s="1006"/>
      <c r="AD18" s="1006" t="str">
        <f>IF(AND('Mapa Riesgos de Gestión'!$L$11="Alta",'Mapa Riesgos de Gestión'!$P$11="Mayor"),CONCATENATE("R",'Mapa Riesgos de Gestión'!$A$11),"")</f>
        <v/>
      </c>
      <c r="AE18" s="1006"/>
      <c r="AF18" s="1006" t="e">
        <f>IF(AND('Mapa Riesgos de Gestión'!#REF!="Alta",'Mapa Riesgos de Gestión'!#REF!="Mayor"),CONCATENATE("R",'Mapa Riesgos de Gestión'!#REF!),"")</f>
        <v>#REF!</v>
      </c>
      <c r="AG18" s="1007"/>
      <c r="AH18" s="1017" t="e">
        <f>IF(AND('Mapa Riesgos de Gestión'!#REF!="Alta",'Mapa Riesgos de Gestión'!#REF!="Catastrófico"),CONCATENATE("R",'Mapa Riesgos de Gestión'!#REF!),"")</f>
        <v>#REF!</v>
      </c>
      <c r="AI18" s="1018"/>
      <c r="AJ18" s="1018" t="str">
        <f>IF(AND('Mapa Riesgos de Gestión'!$L$11="Alta",'Mapa Riesgos de Gestión'!$P$11="Catastrófico"),CONCATENATE("R",'Mapa Riesgos de Gestión'!$A$11),"")</f>
        <v/>
      </c>
      <c r="AK18" s="1018"/>
      <c r="AL18" s="1018" t="e">
        <f>IF(AND('Mapa Riesgos de Gestión'!#REF!="Alta",'Mapa Riesgos de Gestión'!#REF!="Catastrófico"),CONCATENATE("R",'Mapa Riesgos de Gestión'!#REF!),"")</f>
        <v>#REF!</v>
      </c>
      <c r="AM18" s="1019"/>
      <c r="AN18" s="69"/>
      <c r="AO18" s="973"/>
      <c r="AP18" s="974"/>
      <c r="AQ18" s="974"/>
      <c r="AR18" s="974"/>
      <c r="AS18" s="974"/>
      <c r="AT18" s="975"/>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row>
    <row r="19" spans="1:80" ht="15" customHeight="1" x14ac:dyDescent="0.35">
      <c r="A19" s="69"/>
      <c r="B19" s="959"/>
      <c r="C19" s="959"/>
      <c r="D19" s="960"/>
      <c r="E19" s="1000"/>
      <c r="F19" s="1001"/>
      <c r="G19" s="1001"/>
      <c r="H19" s="1001"/>
      <c r="I19" s="1001"/>
      <c r="J19" s="1026"/>
      <c r="K19" s="1027"/>
      <c r="L19" s="1027"/>
      <c r="M19" s="1027"/>
      <c r="N19" s="1027"/>
      <c r="O19" s="1028"/>
      <c r="P19" s="1026"/>
      <c r="Q19" s="1027"/>
      <c r="R19" s="1027"/>
      <c r="S19" s="1027"/>
      <c r="T19" s="1027"/>
      <c r="U19" s="1028"/>
      <c r="V19" s="1010"/>
      <c r="W19" s="1006"/>
      <c r="X19" s="1006"/>
      <c r="Y19" s="1006"/>
      <c r="Z19" s="1006"/>
      <c r="AA19" s="1007"/>
      <c r="AB19" s="1010"/>
      <c r="AC19" s="1006"/>
      <c r="AD19" s="1006"/>
      <c r="AE19" s="1006"/>
      <c r="AF19" s="1006"/>
      <c r="AG19" s="1007"/>
      <c r="AH19" s="1017"/>
      <c r="AI19" s="1018"/>
      <c r="AJ19" s="1018"/>
      <c r="AK19" s="1018"/>
      <c r="AL19" s="1018"/>
      <c r="AM19" s="1019"/>
      <c r="AN19" s="69"/>
      <c r="AO19" s="973"/>
      <c r="AP19" s="974"/>
      <c r="AQ19" s="974"/>
      <c r="AR19" s="974"/>
      <c r="AS19" s="974"/>
      <c r="AT19" s="975"/>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row>
    <row r="20" spans="1:80" ht="15" customHeight="1" x14ac:dyDescent="0.35">
      <c r="A20" s="69"/>
      <c r="B20" s="959"/>
      <c r="C20" s="959"/>
      <c r="D20" s="960"/>
      <c r="E20" s="1000"/>
      <c r="F20" s="1001"/>
      <c r="G20" s="1001"/>
      <c r="H20" s="1001"/>
      <c r="I20" s="1001"/>
      <c r="J20" s="1026" t="str">
        <f>IF(AND('Mapa Riesgos de Gestión'!$L$14="Alta",'Mapa Riesgos de Gestión'!$P$14="Leve"),CONCATENATE("R",'Mapa Riesgos de Gestión'!$A$14),"")</f>
        <v/>
      </c>
      <c r="K20" s="1027"/>
      <c r="L20" s="1027" t="e">
        <f>IF(AND('Mapa Riesgos de Gestión'!#REF!="Alta",'Mapa Riesgos de Gestión'!#REF!="Leve"),CONCATENATE("R",'Mapa Riesgos de Gestión'!#REF!),"")</f>
        <v>#REF!</v>
      </c>
      <c r="M20" s="1027"/>
      <c r="N20" s="1027" t="e">
        <f>IF(AND('Mapa Riesgos de Gestión'!#REF!="Alta",'Mapa Riesgos de Gestión'!#REF!="Leve"),CONCATENATE("R",'Mapa Riesgos de Gestión'!#REF!),"")</f>
        <v>#REF!</v>
      </c>
      <c r="O20" s="1028"/>
      <c r="P20" s="1026" t="str">
        <f>IF(AND('Mapa Riesgos de Gestión'!$L$14="Alta",'Mapa Riesgos de Gestión'!$P$14="Menor"),CONCATENATE("R",'Mapa Riesgos de Gestión'!$A$14),"")</f>
        <v/>
      </c>
      <c r="Q20" s="1027"/>
      <c r="R20" s="1027" t="e">
        <f>IF(AND('Mapa Riesgos de Gestión'!#REF!="Alta",'Mapa Riesgos de Gestión'!#REF!="Menor"),CONCATENATE("R",'Mapa Riesgos de Gestión'!#REF!),"")</f>
        <v>#REF!</v>
      </c>
      <c r="S20" s="1027"/>
      <c r="T20" s="1027" t="e">
        <f>IF(AND('Mapa Riesgos de Gestión'!#REF!="Alta",'Mapa Riesgos de Gestión'!#REF!="Menor"),CONCATENATE("R",'Mapa Riesgos de Gestión'!#REF!),"")</f>
        <v>#REF!</v>
      </c>
      <c r="U20" s="1028"/>
      <c r="V20" s="1010" t="str">
        <f>IF(AND('Mapa Riesgos de Gestión'!$L$14="Alta",'Mapa Riesgos de Gestión'!$P$14="Moderado"),CONCATENATE("R",'Mapa Riesgos de Gestión'!$A$14),"")</f>
        <v/>
      </c>
      <c r="W20" s="1006"/>
      <c r="X20" s="1006" t="e">
        <f>IF(AND('Mapa Riesgos de Gestión'!#REF!="Alta",'Mapa Riesgos de Gestión'!#REF!="Moderado"),CONCATENATE("R",'Mapa Riesgos de Gestión'!#REF!),"")</f>
        <v>#REF!</v>
      </c>
      <c r="Y20" s="1006"/>
      <c r="Z20" s="1006" t="e">
        <f>IF(AND('Mapa Riesgos de Gestión'!#REF!="Alta",'Mapa Riesgos de Gestión'!#REF!="Moderado"),CONCATENATE("R",'Mapa Riesgos de Gestión'!#REF!),"")</f>
        <v>#REF!</v>
      </c>
      <c r="AA20" s="1007"/>
      <c r="AB20" s="1010" t="str">
        <f>IF(AND('Mapa Riesgos de Gestión'!$L$14="Alta",'Mapa Riesgos de Gestión'!$P$14="Mayor"),CONCATENATE("R",'Mapa Riesgos de Gestión'!$A$14),"")</f>
        <v/>
      </c>
      <c r="AC20" s="1006"/>
      <c r="AD20" s="1006" t="e">
        <f>IF(AND('Mapa Riesgos de Gestión'!#REF!="Alta",'Mapa Riesgos de Gestión'!#REF!="Mayor"),CONCATENATE("R",'Mapa Riesgos de Gestión'!#REF!),"")</f>
        <v>#REF!</v>
      </c>
      <c r="AE20" s="1006"/>
      <c r="AF20" s="1006" t="e">
        <f>IF(AND('Mapa Riesgos de Gestión'!#REF!="Alta",'Mapa Riesgos de Gestión'!#REF!="Mayor"),CONCATENATE("R",'Mapa Riesgos de Gestión'!#REF!),"")</f>
        <v>#REF!</v>
      </c>
      <c r="AG20" s="1007"/>
      <c r="AH20" s="1017" t="str">
        <f>IF(AND('Mapa Riesgos de Gestión'!$L$14="Alta",'Mapa Riesgos de Gestión'!$P$14="Catastrófico"),CONCATENATE("R",'Mapa Riesgos de Gestión'!$A$14),"")</f>
        <v/>
      </c>
      <c r="AI20" s="1018"/>
      <c r="AJ20" s="1018" t="e">
        <f>IF(AND('Mapa Riesgos de Gestión'!#REF!="Alta",'Mapa Riesgos de Gestión'!#REF!="Catastrófico"),CONCATENATE("R",'Mapa Riesgos de Gestión'!#REF!),"")</f>
        <v>#REF!</v>
      </c>
      <c r="AK20" s="1018"/>
      <c r="AL20" s="1018" t="e">
        <f>IF(AND('Mapa Riesgos de Gestión'!#REF!="Alta",'Mapa Riesgos de Gestión'!#REF!="Catastrófico"),CONCATENATE("R",'Mapa Riesgos de Gestión'!#REF!),"")</f>
        <v>#REF!</v>
      </c>
      <c r="AM20" s="1019"/>
      <c r="AN20" s="69"/>
      <c r="AO20" s="973"/>
      <c r="AP20" s="974"/>
      <c r="AQ20" s="974"/>
      <c r="AR20" s="974"/>
      <c r="AS20" s="974"/>
      <c r="AT20" s="975"/>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ht="15.75" customHeight="1" thickBot="1" x14ac:dyDescent="0.4">
      <c r="A21" s="69"/>
      <c r="B21" s="959"/>
      <c r="C21" s="959"/>
      <c r="D21" s="960"/>
      <c r="E21" s="1003"/>
      <c r="F21" s="1004"/>
      <c r="G21" s="1004"/>
      <c r="H21" s="1004"/>
      <c r="I21" s="1004"/>
      <c r="J21" s="1029"/>
      <c r="K21" s="1030"/>
      <c r="L21" s="1030"/>
      <c r="M21" s="1030"/>
      <c r="N21" s="1030"/>
      <c r="O21" s="1031"/>
      <c r="P21" s="1029"/>
      <c r="Q21" s="1030"/>
      <c r="R21" s="1030"/>
      <c r="S21" s="1030"/>
      <c r="T21" s="1030"/>
      <c r="U21" s="1031"/>
      <c r="V21" s="1014"/>
      <c r="W21" s="1015"/>
      <c r="X21" s="1015"/>
      <c r="Y21" s="1015"/>
      <c r="Z21" s="1015"/>
      <c r="AA21" s="1016"/>
      <c r="AB21" s="1014"/>
      <c r="AC21" s="1015"/>
      <c r="AD21" s="1015"/>
      <c r="AE21" s="1015"/>
      <c r="AF21" s="1015"/>
      <c r="AG21" s="1016"/>
      <c r="AH21" s="1020"/>
      <c r="AI21" s="1021"/>
      <c r="AJ21" s="1021"/>
      <c r="AK21" s="1021"/>
      <c r="AL21" s="1021"/>
      <c r="AM21" s="1022"/>
      <c r="AN21" s="69"/>
      <c r="AO21" s="976"/>
      <c r="AP21" s="977"/>
      <c r="AQ21" s="977"/>
      <c r="AR21" s="977"/>
      <c r="AS21" s="977"/>
      <c r="AT21" s="978"/>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x14ac:dyDescent="0.35">
      <c r="A22" s="69"/>
      <c r="B22" s="959"/>
      <c r="C22" s="959"/>
      <c r="D22" s="960"/>
      <c r="E22" s="997" t="s">
        <v>313</v>
      </c>
      <c r="F22" s="998"/>
      <c r="G22" s="998"/>
      <c r="H22" s="998"/>
      <c r="I22" s="999"/>
      <c r="J22" s="1032" t="e">
        <f>IF(AND('Mapa Riesgos de Gestión'!#REF!="Media",'Mapa Riesgos de Gestión'!#REF!="Leve"),CONCATENATE("R",'Mapa Riesgos de Gestión'!#REF!),"")</f>
        <v>#REF!</v>
      </c>
      <c r="K22" s="1033"/>
      <c r="L22" s="1033" t="e">
        <f>IF(AND('Mapa Riesgos de Gestión'!#REF!="Media",'Mapa Riesgos de Gestión'!#REF!="Leve"),CONCATENATE("R",'Mapa Riesgos de Gestión'!#REF!),"")</f>
        <v>#REF!</v>
      </c>
      <c r="M22" s="1033"/>
      <c r="N22" s="1033" t="e">
        <f>IF(AND('Mapa Riesgos de Gestión'!#REF!="Media",'Mapa Riesgos de Gestión'!#REF!="Leve"),CONCATENATE("R",'Mapa Riesgos de Gestión'!#REF!),"")</f>
        <v>#REF!</v>
      </c>
      <c r="O22" s="1034"/>
      <c r="P22" s="1032" t="e">
        <f>IF(AND('Mapa Riesgos de Gestión'!#REF!="Media",'Mapa Riesgos de Gestión'!#REF!="Menor"),CONCATENATE("R",'Mapa Riesgos de Gestión'!#REF!),"")</f>
        <v>#REF!</v>
      </c>
      <c r="Q22" s="1033"/>
      <c r="R22" s="1033" t="e">
        <f>IF(AND('Mapa Riesgos de Gestión'!#REF!="Media",'Mapa Riesgos de Gestión'!#REF!="Menor"),CONCATENATE("R",'Mapa Riesgos de Gestión'!#REF!),"")</f>
        <v>#REF!</v>
      </c>
      <c r="S22" s="1033"/>
      <c r="T22" s="1033" t="e">
        <f>IF(AND('Mapa Riesgos de Gestión'!#REF!="Media",'Mapa Riesgos de Gestión'!#REF!="Menor"),CONCATENATE("R",'Mapa Riesgos de Gestión'!#REF!),"")</f>
        <v>#REF!</v>
      </c>
      <c r="U22" s="1034"/>
      <c r="V22" s="1032" t="e">
        <f>IF(AND('Mapa Riesgos de Gestión'!#REF!="Media",'Mapa Riesgos de Gestión'!#REF!="Moderado"),CONCATENATE("R",'Mapa Riesgos de Gestión'!#REF!),"")</f>
        <v>#REF!</v>
      </c>
      <c r="W22" s="1033"/>
      <c r="X22" s="1033" t="e">
        <f>IF(AND('Mapa Riesgos de Gestión'!#REF!="Media",'Mapa Riesgos de Gestión'!#REF!="Moderado"),CONCATENATE("R",'Mapa Riesgos de Gestión'!#REF!),"")</f>
        <v>#REF!</v>
      </c>
      <c r="Y22" s="1033"/>
      <c r="Z22" s="1033" t="e">
        <f>IF(AND('Mapa Riesgos de Gestión'!#REF!="Media",'Mapa Riesgos de Gestión'!#REF!="Moderado"),CONCATENATE("R",'Mapa Riesgos de Gestión'!#REF!),"")</f>
        <v>#REF!</v>
      </c>
      <c r="AA22" s="1034"/>
      <c r="AB22" s="1008" t="e">
        <f>IF(AND('Mapa Riesgos de Gestión'!#REF!="Media",'Mapa Riesgos de Gestión'!#REF!="Mayor"),CONCATENATE("R",'Mapa Riesgos de Gestión'!#REF!),"")</f>
        <v>#REF!</v>
      </c>
      <c r="AC22" s="1009"/>
      <c r="AD22" s="1009" t="e">
        <f>IF(AND('Mapa Riesgos de Gestión'!#REF!="Media",'Mapa Riesgos de Gestión'!#REF!="Mayor"),CONCATENATE("R",'Mapa Riesgos de Gestión'!#REF!),"")</f>
        <v>#REF!</v>
      </c>
      <c r="AE22" s="1009"/>
      <c r="AF22" s="1009" t="e">
        <f>IF(AND('Mapa Riesgos de Gestión'!#REF!="Media",'Mapa Riesgos de Gestión'!#REF!="Mayor"),CONCATENATE("R",'Mapa Riesgos de Gestión'!#REF!),"")</f>
        <v>#REF!</v>
      </c>
      <c r="AG22" s="1011"/>
      <c r="AH22" s="1023" t="e">
        <f>IF(AND('Mapa Riesgos de Gestión'!#REF!="Media",'Mapa Riesgos de Gestión'!#REF!="Catastrófico"),CONCATENATE("R",'Mapa Riesgos de Gestión'!#REF!),"")</f>
        <v>#REF!</v>
      </c>
      <c r="AI22" s="1024"/>
      <c r="AJ22" s="1024" t="e">
        <f>IF(AND('Mapa Riesgos de Gestión'!#REF!="Media",'Mapa Riesgos de Gestión'!#REF!="Catastrófico"),CONCATENATE("R",'Mapa Riesgos de Gestión'!#REF!),"")</f>
        <v>#REF!</v>
      </c>
      <c r="AK22" s="1024"/>
      <c r="AL22" s="1024" t="e">
        <f>IF(AND('Mapa Riesgos de Gestión'!#REF!="Media",'Mapa Riesgos de Gestión'!#REF!="Catastrófico"),CONCATENATE("R",'Mapa Riesgos de Gestión'!#REF!),"")</f>
        <v>#REF!</v>
      </c>
      <c r="AM22" s="1025"/>
      <c r="AN22" s="69"/>
      <c r="AO22" s="979" t="s">
        <v>97</v>
      </c>
      <c r="AP22" s="980"/>
      <c r="AQ22" s="980"/>
      <c r="AR22" s="980"/>
      <c r="AS22" s="980"/>
      <c r="AT22" s="981"/>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x14ac:dyDescent="0.35">
      <c r="A23" s="69"/>
      <c r="B23" s="959"/>
      <c r="C23" s="959"/>
      <c r="D23" s="960"/>
      <c r="E23" s="1000"/>
      <c r="F23" s="1001"/>
      <c r="G23" s="1001"/>
      <c r="H23" s="1001"/>
      <c r="I23" s="1002"/>
      <c r="J23" s="1026"/>
      <c r="K23" s="1027"/>
      <c r="L23" s="1027"/>
      <c r="M23" s="1027"/>
      <c r="N23" s="1027"/>
      <c r="O23" s="1028"/>
      <c r="P23" s="1026"/>
      <c r="Q23" s="1027"/>
      <c r="R23" s="1027"/>
      <c r="S23" s="1027"/>
      <c r="T23" s="1027"/>
      <c r="U23" s="1028"/>
      <c r="V23" s="1026"/>
      <c r="W23" s="1027"/>
      <c r="X23" s="1027"/>
      <c r="Y23" s="1027"/>
      <c r="Z23" s="1027"/>
      <c r="AA23" s="1028"/>
      <c r="AB23" s="1010"/>
      <c r="AC23" s="1006"/>
      <c r="AD23" s="1006"/>
      <c r="AE23" s="1006"/>
      <c r="AF23" s="1006"/>
      <c r="AG23" s="1007"/>
      <c r="AH23" s="1017"/>
      <c r="AI23" s="1018"/>
      <c r="AJ23" s="1018"/>
      <c r="AK23" s="1018"/>
      <c r="AL23" s="1018"/>
      <c r="AM23" s="1019"/>
      <c r="AN23" s="69"/>
      <c r="AO23" s="982"/>
      <c r="AP23" s="983"/>
      <c r="AQ23" s="983"/>
      <c r="AR23" s="983"/>
      <c r="AS23" s="983"/>
      <c r="AT23" s="984"/>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x14ac:dyDescent="0.35">
      <c r="A24" s="69"/>
      <c r="B24" s="959"/>
      <c r="C24" s="959"/>
      <c r="D24" s="960"/>
      <c r="E24" s="1000"/>
      <c r="F24" s="1001"/>
      <c r="G24" s="1001"/>
      <c r="H24" s="1001"/>
      <c r="I24" s="1002"/>
      <c r="J24" s="1026" t="e">
        <f>IF(AND('Mapa Riesgos de Gestión'!#REF!="Media",'Mapa Riesgos de Gestión'!#REF!="Leve"),CONCATENATE("R",'Mapa Riesgos de Gestión'!#REF!),"")</f>
        <v>#REF!</v>
      </c>
      <c r="K24" s="1027"/>
      <c r="L24" s="1027" t="e">
        <f>IF(AND('Mapa Riesgos de Gestión'!#REF!="Media",'Mapa Riesgos de Gestión'!#REF!="Leve"),CONCATENATE("R",'Mapa Riesgos de Gestión'!#REF!),"")</f>
        <v>#REF!</v>
      </c>
      <c r="M24" s="1027"/>
      <c r="N24" s="1027" t="e">
        <f>IF(AND('Mapa Riesgos de Gestión'!#REF!="Media",'Mapa Riesgos de Gestión'!#REF!="Leve"),CONCATENATE("R",'Mapa Riesgos de Gestión'!#REF!),"")</f>
        <v>#REF!</v>
      </c>
      <c r="O24" s="1028"/>
      <c r="P24" s="1026" t="e">
        <f>IF(AND('Mapa Riesgos de Gestión'!#REF!="Media",'Mapa Riesgos de Gestión'!#REF!="Menor"),CONCATENATE("R",'Mapa Riesgos de Gestión'!#REF!),"")</f>
        <v>#REF!</v>
      </c>
      <c r="Q24" s="1027"/>
      <c r="R24" s="1027" t="e">
        <f>IF(AND('Mapa Riesgos de Gestión'!#REF!="Media",'Mapa Riesgos de Gestión'!#REF!="Menor"),CONCATENATE("R",'Mapa Riesgos de Gestión'!#REF!),"")</f>
        <v>#REF!</v>
      </c>
      <c r="S24" s="1027"/>
      <c r="T24" s="1027" t="e">
        <f>IF(AND('Mapa Riesgos de Gestión'!#REF!="Media",'Mapa Riesgos de Gestión'!#REF!="Menor"),CONCATENATE("R",'Mapa Riesgos de Gestión'!#REF!),"")</f>
        <v>#REF!</v>
      </c>
      <c r="U24" s="1028"/>
      <c r="V24" s="1026" t="e">
        <f>IF(AND('Mapa Riesgos de Gestión'!#REF!="Media",'Mapa Riesgos de Gestión'!#REF!="Moderado"),CONCATENATE("R",'Mapa Riesgos de Gestión'!#REF!),"")</f>
        <v>#REF!</v>
      </c>
      <c r="W24" s="1027"/>
      <c r="X24" s="1027" t="e">
        <f>IF(AND('Mapa Riesgos de Gestión'!#REF!="Media",'Mapa Riesgos de Gestión'!#REF!="Moderado"),CONCATENATE("R",'Mapa Riesgos de Gestión'!#REF!),"")</f>
        <v>#REF!</v>
      </c>
      <c r="Y24" s="1027"/>
      <c r="Z24" s="1027" t="e">
        <f>IF(AND('Mapa Riesgos de Gestión'!#REF!="Media",'Mapa Riesgos de Gestión'!#REF!="Moderado"),CONCATENATE("R",'Mapa Riesgos de Gestión'!#REF!),"")</f>
        <v>#REF!</v>
      </c>
      <c r="AA24" s="1028"/>
      <c r="AB24" s="1010" t="e">
        <f>IF(AND('Mapa Riesgos de Gestión'!#REF!="Media",'Mapa Riesgos de Gestión'!#REF!="Mayor"),CONCATENATE("R",'Mapa Riesgos de Gestión'!#REF!),"")</f>
        <v>#REF!</v>
      </c>
      <c r="AC24" s="1006"/>
      <c r="AD24" s="1006" t="e">
        <f>IF(AND('Mapa Riesgos de Gestión'!#REF!="Media",'Mapa Riesgos de Gestión'!#REF!="Mayor"),CONCATENATE("R",'Mapa Riesgos de Gestión'!#REF!),"")</f>
        <v>#REF!</v>
      </c>
      <c r="AE24" s="1006"/>
      <c r="AF24" s="1006" t="e">
        <f>IF(AND('Mapa Riesgos de Gestión'!#REF!="Media",'Mapa Riesgos de Gestión'!#REF!="Mayor"),CONCATENATE("R",'Mapa Riesgos de Gestión'!#REF!),"")</f>
        <v>#REF!</v>
      </c>
      <c r="AG24" s="1007"/>
      <c r="AH24" s="1017" t="e">
        <f>IF(AND('Mapa Riesgos de Gestión'!#REF!="Media",'Mapa Riesgos de Gestión'!#REF!="Catastrófico"),CONCATENATE("R",'Mapa Riesgos de Gestión'!#REF!),"")</f>
        <v>#REF!</v>
      </c>
      <c r="AI24" s="1018"/>
      <c r="AJ24" s="1018" t="e">
        <f>IF(AND('Mapa Riesgos de Gestión'!#REF!="Media",'Mapa Riesgos de Gestión'!#REF!="Catastrófico"),CONCATENATE("R",'Mapa Riesgos de Gestión'!#REF!),"")</f>
        <v>#REF!</v>
      </c>
      <c r="AK24" s="1018"/>
      <c r="AL24" s="1018" t="e">
        <f>IF(AND('Mapa Riesgos de Gestión'!#REF!="Media",'Mapa Riesgos de Gestión'!#REF!="Catastrófico"),CONCATENATE("R",'Mapa Riesgos de Gestión'!#REF!),"")</f>
        <v>#REF!</v>
      </c>
      <c r="AM24" s="1019"/>
      <c r="AN24" s="69"/>
      <c r="AO24" s="982"/>
      <c r="AP24" s="983"/>
      <c r="AQ24" s="983"/>
      <c r="AR24" s="983"/>
      <c r="AS24" s="983"/>
      <c r="AT24" s="984"/>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x14ac:dyDescent="0.35">
      <c r="A25" s="69"/>
      <c r="B25" s="959"/>
      <c r="C25" s="959"/>
      <c r="D25" s="960"/>
      <c r="E25" s="1000"/>
      <c r="F25" s="1001"/>
      <c r="G25" s="1001"/>
      <c r="H25" s="1001"/>
      <c r="I25" s="1002"/>
      <c r="J25" s="1026"/>
      <c r="K25" s="1027"/>
      <c r="L25" s="1027"/>
      <c r="M25" s="1027"/>
      <c r="N25" s="1027"/>
      <c r="O25" s="1028"/>
      <c r="P25" s="1026"/>
      <c r="Q25" s="1027"/>
      <c r="R25" s="1027"/>
      <c r="S25" s="1027"/>
      <c r="T25" s="1027"/>
      <c r="U25" s="1028"/>
      <c r="V25" s="1026"/>
      <c r="W25" s="1027"/>
      <c r="X25" s="1027"/>
      <c r="Y25" s="1027"/>
      <c r="Z25" s="1027"/>
      <c r="AA25" s="1028"/>
      <c r="AB25" s="1010"/>
      <c r="AC25" s="1006"/>
      <c r="AD25" s="1006"/>
      <c r="AE25" s="1006"/>
      <c r="AF25" s="1006"/>
      <c r="AG25" s="1007"/>
      <c r="AH25" s="1017"/>
      <c r="AI25" s="1018"/>
      <c r="AJ25" s="1018"/>
      <c r="AK25" s="1018"/>
      <c r="AL25" s="1018"/>
      <c r="AM25" s="1019"/>
      <c r="AN25" s="69"/>
      <c r="AO25" s="982"/>
      <c r="AP25" s="983"/>
      <c r="AQ25" s="983"/>
      <c r="AR25" s="983"/>
      <c r="AS25" s="983"/>
      <c r="AT25" s="984"/>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x14ac:dyDescent="0.35">
      <c r="A26" s="69"/>
      <c r="B26" s="959"/>
      <c r="C26" s="959"/>
      <c r="D26" s="960"/>
      <c r="E26" s="1000"/>
      <c r="F26" s="1001"/>
      <c r="G26" s="1001"/>
      <c r="H26" s="1001"/>
      <c r="I26" s="1002"/>
      <c r="J26" s="1026" t="e">
        <f>IF(AND('Mapa Riesgos de Gestión'!#REF!="Media",'Mapa Riesgos de Gestión'!#REF!="Leve"),CONCATENATE("R",'Mapa Riesgos de Gestión'!#REF!),"")</f>
        <v>#REF!</v>
      </c>
      <c r="K26" s="1027"/>
      <c r="L26" s="1027" t="str">
        <f>IF(AND('Mapa Riesgos de Gestión'!$L$11="Media",'Mapa Riesgos de Gestión'!$P$11="Leve"),CONCATENATE("R",'Mapa Riesgos de Gestión'!$A$11),"")</f>
        <v/>
      </c>
      <c r="M26" s="1027"/>
      <c r="N26" s="1027" t="e">
        <f>IF(AND('Mapa Riesgos de Gestión'!#REF!="Media",'Mapa Riesgos de Gestión'!#REF!="Leve"),CONCATENATE("R",'Mapa Riesgos de Gestión'!#REF!),"")</f>
        <v>#REF!</v>
      </c>
      <c r="O26" s="1028"/>
      <c r="P26" s="1026" t="e">
        <f>IF(AND('Mapa Riesgos de Gestión'!#REF!="Media",'Mapa Riesgos de Gestión'!#REF!="Menor"),CONCATENATE("R",'Mapa Riesgos de Gestión'!#REF!),"")</f>
        <v>#REF!</v>
      </c>
      <c r="Q26" s="1027"/>
      <c r="R26" s="1027" t="str">
        <f>IF(AND('Mapa Riesgos de Gestión'!$L$11="Media",'Mapa Riesgos de Gestión'!$P$11="Menor"),CONCATENATE("R",'Mapa Riesgos de Gestión'!$A$11),"")</f>
        <v/>
      </c>
      <c r="S26" s="1027"/>
      <c r="T26" s="1027" t="e">
        <f>IF(AND('Mapa Riesgos de Gestión'!#REF!="Media",'Mapa Riesgos de Gestión'!#REF!="Menor"),CONCATENATE("R",'Mapa Riesgos de Gestión'!#REF!),"")</f>
        <v>#REF!</v>
      </c>
      <c r="U26" s="1028"/>
      <c r="V26" s="1026" t="e">
        <f>IF(AND('Mapa Riesgos de Gestión'!#REF!="Media",'Mapa Riesgos de Gestión'!#REF!="Moderado"),CONCATENATE("R",'Mapa Riesgos de Gestión'!#REF!),"")</f>
        <v>#REF!</v>
      </c>
      <c r="W26" s="1027"/>
      <c r="X26" s="1027" t="str">
        <f>IF(AND('Mapa Riesgos de Gestión'!$L$11="Media",'Mapa Riesgos de Gestión'!$P$11="Moderado"),CONCATENATE("R",'Mapa Riesgos de Gestión'!$A$11),"")</f>
        <v/>
      </c>
      <c r="Y26" s="1027"/>
      <c r="Z26" s="1027" t="e">
        <f>IF(AND('Mapa Riesgos de Gestión'!#REF!="Media",'Mapa Riesgos de Gestión'!#REF!="Moderado"),CONCATENATE("R",'Mapa Riesgos de Gestión'!#REF!),"")</f>
        <v>#REF!</v>
      </c>
      <c r="AA26" s="1028"/>
      <c r="AB26" s="1010" t="e">
        <f>IF(AND('Mapa Riesgos de Gestión'!#REF!="Media",'Mapa Riesgos de Gestión'!#REF!="Mayor"),CONCATENATE("R",'Mapa Riesgos de Gestión'!#REF!),"")</f>
        <v>#REF!</v>
      </c>
      <c r="AC26" s="1006"/>
      <c r="AD26" s="1006" t="str">
        <f>IF(AND('Mapa Riesgos de Gestión'!$L$11="Media",'Mapa Riesgos de Gestión'!$P$11="Mayor"),CONCATENATE("R",'Mapa Riesgos de Gestión'!$A$11),"")</f>
        <v/>
      </c>
      <c r="AE26" s="1006"/>
      <c r="AF26" s="1006" t="e">
        <f>IF(AND('Mapa Riesgos de Gestión'!#REF!="Media",'Mapa Riesgos de Gestión'!#REF!="Mayor"),CONCATENATE("R",'Mapa Riesgos de Gestión'!#REF!),"")</f>
        <v>#REF!</v>
      </c>
      <c r="AG26" s="1007"/>
      <c r="AH26" s="1017" t="e">
        <f>IF(AND('Mapa Riesgos de Gestión'!#REF!="Media",'Mapa Riesgos de Gestión'!#REF!="Catastrófico"),CONCATENATE("R",'Mapa Riesgos de Gestión'!#REF!),"")</f>
        <v>#REF!</v>
      </c>
      <c r="AI26" s="1018"/>
      <c r="AJ26" s="1018" t="str">
        <f>IF(AND('Mapa Riesgos de Gestión'!$L$11="Media",'Mapa Riesgos de Gestión'!$P$11="Catastrófico"),CONCATENATE("R",'Mapa Riesgos de Gestión'!$A$11),"")</f>
        <v/>
      </c>
      <c r="AK26" s="1018"/>
      <c r="AL26" s="1018" t="e">
        <f>IF(AND('Mapa Riesgos de Gestión'!#REF!="Media",'Mapa Riesgos de Gestión'!#REF!="Catastrófico"),CONCATENATE("R",'Mapa Riesgos de Gestión'!#REF!),"")</f>
        <v>#REF!</v>
      </c>
      <c r="AM26" s="1019"/>
      <c r="AN26" s="69"/>
      <c r="AO26" s="982"/>
      <c r="AP26" s="983"/>
      <c r="AQ26" s="983"/>
      <c r="AR26" s="983"/>
      <c r="AS26" s="983"/>
      <c r="AT26" s="984"/>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x14ac:dyDescent="0.35">
      <c r="A27" s="69"/>
      <c r="B27" s="959"/>
      <c r="C27" s="959"/>
      <c r="D27" s="960"/>
      <c r="E27" s="1000"/>
      <c r="F27" s="1001"/>
      <c r="G27" s="1001"/>
      <c r="H27" s="1001"/>
      <c r="I27" s="1002"/>
      <c r="J27" s="1026"/>
      <c r="K27" s="1027"/>
      <c r="L27" s="1027"/>
      <c r="M27" s="1027"/>
      <c r="N27" s="1027"/>
      <c r="O27" s="1028"/>
      <c r="P27" s="1026"/>
      <c r="Q27" s="1027"/>
      <c r="R27" s="1027"/>
      <c r="S27" s="1027"/>
      <c r="T27" s="1027"/>
      <c r="U27" s="1028"/>
      <c r="V27" s="1026"/>
      <c r="W27" s="1027"/>
      <c r="X27" s="1027"/>
      <c r="Y27" s="1027"/>
      <c r="Z27" s="1027"/>
      <c r="AA27" s="1028"/>
      <c r="AB27" s="1010"/>
      <c r="AC27" s="1006"/>
      <c r="AD27" s="1006"/>
      <c r="AE27" s="1006"/>
      <c r="AF27" s="1006"/>
      <c r="AG27" s="1007"/>
      <c r="AH27" s="1017"/>
      <c r="AI27" s="1018"/>
      <c r="AJ27" s="1018"/>
      <c r="AK27" s="1018"/>
      <c r="AL27" s="1018"/>
      <c r="AM27" s="1019"/>
      <c r="AN27" s="69"/>
      <c r="AO27" s="982"/>
      <c r="AP27" s="983"/>
      <c r="AQ27" s="983"/>
      <c r="AR27" s="983"/>
      <c r="AS27" s="983"/>
      <c r="AT27" s="984"/>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x14ac:dyDescent="0.35">
      <c r="A28" s="69"/>
      <c r="B28" s="959"/>
      <c r="C28" s="959"/>
      <c r="D28" s="960"/>
      <c r="E28" s="1000"/>
      <c r="F28" s="1001"/>
      <c r="G28" s="1001"/>
      <c r="H28" s="1001"/>
      <c r="I28" s="1002"/>
      <c r="J28" s="1026" t="str">
        <f>IF(AND('Mapa Riesgos de Gestión'!$L$14="Media",'Mapa Riesgos de Gestión'!$P$14="Leve"),CONCATENATE("R",'Mapa Riesgos de Gestión'!$A$14),"")</f>
        <v/>
      </c>
      <c r="K28" s="1027"/>
      <c r="L28" s="1027" t="e">
        <f>IF(AND('Mapa Riesgos de Gestión'!#REF!="Media",'Mapa Riesgos de Gestión'!#REF!="Leve"),CONCATENATE("R",'Mapa Riesgos de Gestión'!#REF!),"")</f>
        <v>#REF!</v>
      </c>
      <c r="M28" s="1027"/>
      <c r="N28" s="1027" t="e">
        <f>IF(AND('Mapa Riesgos de Gestión'!#REF!="Media",'Mapa Riesgos de Gestión'!#REF!="Leve"),CONCATENATE("R",'Mapa Riesgos de Gestión'!#REF!),"")</f>
        <v>#REF!</v>
      </c>
      <c r="O28" s="1028"/>
      <c r="P28" s="1026" t="str">
        <f>IF(AND('Mapa Riesgos de Gestión'!$L$14="Media",'Mapa Riesgos de Gestión'!$P$14="Menor"),CONCATENATE("R",'Mapa Riesgos de Gestión'!$A$14),"")</f>
        <v/>
      </c>
      <c r="Q28" s="1027"/>
      <c r="R28" s="1027" t="e">
        <f>IF(AND('Mapa Riesgos de Gestión'!#REF!="Media",'Mapa Riesgos de Gestión'!#REF!="Menor"),CONCATENATE("R",'Mapa Riesgos de Gestión'!#REF!),"")</f>
        <v>#REF!</v>
      </c>
      <c r="S28" s="1027"/>
      <c r="T28" s="1027" t="e">
        <f>IF(AND('Mapa Riesgos de Gestión'!#REF!="Media",'Mapa Riesgos de Gestión'!#REF!="Menor"),CONCATENATE("R",'Mapa Riesgos de Gestión'!#REF!),"")</f>
        <v>#REF!</v>
      </c>
      <c r="U28" s="1028"/>
      <c r="V28" s="1026" t="str">
        <f>IF(AND('Mapa Riesgos de Gestión'!$L$14="Media",'Mapa Riesgos de Gestión'!$P$14="Moderado"),CONCATENATE("R",'Mapa Riesgos de Gestión'!$A$14),"")</f>
        <v/>
      </c>
      <c r="W28" s="1027"/>
      <c r="X28" s="1027" t="e">
        <f>IF(AND('Mapa Riesgos de Gestión'!#REF!="Media",'Mapa Riesgos de Gestión'!#REF!="Moderado"),CONCATENATE("R",'Mapa Riesgos de Gestión'!#REF!),"")</f>
        <v>#REF!</v>
      </c>
      <c r="Y28" s="1027"/>
      <c r="Z28" s="1027" t="e">
        <f>IF(AND('Mapa Riesgos de Gestión'!#REF!="Media",'Mapa Riesgos de Gestión'!#REF!="Moderado"),CONCATENATE("R",'Mapa Riesgos de Gestión'!#REF!),"")</f>
        <v>#REF!</v>
      </c>
      <c r="AA28" s="1028"/>
      <c r="AB28" s="1010" t="str">
        <f>IF(AND('Mapa Riesgos de Gestión'!$L$14="Media",'Mapa Riesgos de Gestión'!$P$14="Mayor"),CONCATENATE("R",'Mapa Riesgos de Gestión'!$A$14),"")</f>
        <v/>
      </c>
      <c r="AC28" s="1006"/>
      <c r="AD28" s="1006" t="e">
        <f>IF(AND('Mapa Riesgos de Gestión'!#REF!="Media",'Mapa Riesgos de Gestión'!#REF!="Mayor"),CONCATENATE("R",'Mapa Riesgos de Gestión'!#REF!),"")</f>
        <v>#REF!</v>
      </c>
      <c r="AE28" s="1006"/>
      <c r="AF28" s="1006" t="e">
        <f>IF(AND('Mapa Riesgos de Gestión'!#REF!="Media",'Mapa Riesgos de Gestión'!#REF!="Mayor"),CONCATENATE("R",'Mapa Riesgos de Gestión'!#REF!),"")</f>
        <v>#REF!</v>
      </c>
      <c r="AG28" s="1007"/>
      <c r="AH28" s="1017" t="str">
        <f>IF(AND('Mapa Riesgos de Gestión'!$L$14="Media",'Mapa Riesgos de Gestión'!$P$14="Catastrófico"),CONCATENATE("R",'Mapa Riesgos de Gestión'!$A$14),"")</f>
        <v/>
      </c>
      <c r="AI28" s="1018"/>
      <c r="AJ28" s="1018" t="e">
        <f>IF(AND('Mapa Riesgos de Gestión'!#REF!="Media",'Mapa Riesgos de Gestión'!#REF!="Catastrófico"),CONCATENATE("R",'Mapa Riesgos de Gestión'!#REF!),"")</f>
        <v>#REF!</v>
      </c>
      <c r="AK28" s="1018"/>
      <c r="AL28" s="1018" t="e">
        <f>IF(AND('Mapa Riesgos de Gestión'!#REF!="Media",'Mapa Riesgos de Gestión'!#REF!="Catastrófico"),CONCATENATE("R",'Mapa Riesgos de Gestión'!#REF!),"")</f>
        <v>#REF!</v>
      </c>
      <c r="AM28" s="1019"/>
      <c r="AN28" s="69"/>
      <c r="AO28" s="982"/>
      <c r="AP28" s="983"/>
      <c r="AQ28" s="983"/>
      <c r="AR28" s="983"/>
      <c r="AS28" s="983"/>
      <c r="AT28" s="984"/>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ht="15" thickBot="1" x14ac:dyDescent="0.4">
      <c r="A29" s="69"/>
      <c r="B29" s="959"/>
      <c r="C29" s="959"/>
      <c r="D29" s="960"/>
      <c r="E29" s="1003"/>
      <c r="F29" s="1004"/>
      <c r="G29" s="1004"/>
      <c r="H29" s="1004"/>
      <c r="I29" s="1005"/>
      <c r="J29" s="1026"/>
      <c r="K29" s="1027"/>
      <c r="L29" s="1027"/>
      <c r="M29" s="1027"/>
      <c r="N29" s="1027"/>
      <c r="O29" s="1028"/>
      <c r="P29" s="1029"/>
      <c r="Q29" s="1030"/>
      <c r="R29" s="1030"/>
      <c r="S29" s="1030"/>
      <c r="T29" s="1030"/>
      <c r="U29" s="1031"/>
      <c r="V29" s="1029"/>
      <c r="W29" s="1030"/>
      <c r="X29" s="1030"/>
      <c r="Y29" s="1030"/>
      <c r="Z29" s="1030"/>
      <c r="AA29" s="1031"/>
      <c r="AB29" s="1014"/>
      <c r="AC29" s="1015"/>
      <c r="AD29" s="1015"/>
      <c r="AE29" s="1015"/>
      <c r="AF29" s="1015"/>
      <c r="AG29" s="1016"/>
      <c r="AH29" s="1020"/>
      <c r="AI29" s="1021"/>
      <c r="AJ29" s="1021"/>
      <c r="AK29" s="1021"/>
      <c r="AL29" s="1021"/>
      <c r="AM29" s="1022"/>
      <c r="AN29" s="69"/>
      <c r="AO29" s="985"/>
      <c r="AP29" s="986"/>
      <c r="AQ29" s="986"/>
      <c r="AR29" s="986"/>
      <c r="AS29" s="986"/>
      <c r="AT29" s="987"/>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row>
    <row r="30" spans="1:80" x14ac:dyDescent="0.35">
      <c r="A30" s="69"/>
      <c r="B30" s="959"/>
      <c r="C30" s="959"/>
      <c r="D30" s="960"/>
      <c r="E30" s="997" t="s">
        <v>314</v>
      </c>
      <c r="F30" s="998"/>
      <c r="G30" s="998"/>
      <c r="H30" s="998"/>
      <c r="I30" s="998"/>
      <c r="J30" s="1041" t="e">
        <f>IF(AND('Mapa Riesgos de Gestión'!#REF!="Baja",'Mapa Riesgos de Gestión'!#REF!="Leve"),CONCATENATE("R",'Mapa Riesgos de Gestión'!#REF!),"")</f>
        <v>#REF!</v>
      </c>
      <c r="K30" s="1042"/>
      <c r="L30" s="1042" t="e">
        <f>IF(AND('Mapa Riesgos de Gestión'!#REF!="Baja",'Mapa Riesgos de Gestión'!#REF!="Leve"),CONCATENATE("R",'Mapa Riesgos de Gestión'!#REF!),"")</f>
        <v>#REF!</v>
      </c>
      <c r="M30" s="1042"/>
      <c r="N30" s="1042" t="e">
        <f>IF(AND('Mapa Riesgos de Gestión'!#REF!="Baja",'Mapa Riesgos de Gestión'!#REF!="Leve"),CONCATENATE("R",'Mapa Riesgos de Gestión'!#REF!),"")</f>
        <v>#REF!</v>
      </c>
      <c r="O30" s="1043"/>
      <c r="P30" s="1033" t="e">
        <f>IF(AND('Mapa Riesgos de Gestión'!#REF!="Baja",'Mapa Riesgos de Gestión'!#REF!="Menor"),CONCATENATE("R",'Mapa Riesgos de Gestión'!#REF!),"")</f>
        <v>#REF!</v>
      </c>
      <c r="Q30" s="1033"/>
      <c r="R30" s="1033" t="e">
        <f>IF(AND('Mapa Riesgos de Gestión'!#REF!="Baja",'Mapa Riesgos de Gestión'!#REF!="Menor"),CONCATENATE("R",'Mapa Riesgos de Gestión'!#REF!),"")</f>
        <v>#REF!</v>
      </c>
      <c r="S30" s="1033"/>
      <c r="T30" s="1033" t="e">
        <f>IF(AND('Mapa Riesgos de Gestión'!#REF!="Baja",'Mapa Riesgos de Gestión'!#REF!="Menor"),CONCATENATE("R",'Mapa Riesgos de Gestión'!#REF!),"")</f>
        <v>#REF!</v>
      </c>
      <c r="U30" s="1034"/>
      <c r="V30" s="1032" t="e">
        <f>IF(AND('Mapa Riesgos de Gestión'!#REF!="Baja",'Mapa Riesgos de Gestión'!#REF!="Moderado"),CONCATENATE("R",'Mapa Riesgos de Gestión'!#REF!),"")</f>
        <v>#REF!</v>
      </c>
      <c r="W30" s="1033"/>
      <c r="X30" s="1033" t="e">
        <f>IF(AND('Mapa Riesgos de Gestión'!#REF!="Baja",'Mapa Riesgos de Gestión'!#REF!="Moderado"),CONCATENATE("R",'Mapa Riesgos de Gestión'!#REF!),"")</f>
        <v>#REF!</v>
      </c>
      <c r="Y30" s="1033"/>
      <c r="Z30" s="1033" t="e">
        <f>IF(AND('Mapa Riesgos de Gestión'!#REF!="Baja",'Mapa Riesgos de Gestión'!#REF!="Moderado"),CONCATENATE("R",'Mapa Riesgos de Gestión'!#REF!),"")</f>
        <v>#REF!</v>
      </c>
      <c r="AA30" s="1034"/>
      <c r="AB30" s="1008" t="e">
        <f>IF(AND('Mapa Riesgos de Gestión'!#REF!="Baja",'Mapa Riesgos de Gestión'!#REF!="Mayor"),CONCATENATE("R",'Mapa Riesgos de Gestión'!#REF!),"")</f>
        <v>#REF!</v>
      </c>
      <c r="AC30" s="1009"/>
      <c r="AD30" s="1009" t="e">
        <f>IF(AND('Mapa Riesgos de Gestión'!#REF!="Baja",'Mapa Riesgos de Gestión'!#REF!="Mayor"),CONCATENATE("R",'Mapa Riesgos de Gestión'!#REF!),"")</f>
        <v>#REF!</v>
      </c>
      <c r="AE30" s="1009"/>
      <c r="AF30" s="1009" t="e">
        <f>IF(AND('Mapa Riesgos de Gestión'!#REF!="Baja",'Mapa Riesgos de Gestión'!#REF!="Mayor"),CONCATENATE("R",'Mapa Riesgos de Gestión'!#REF!),"")</f>
        <v>#REF!</v>
      </c>
      <c r="AG30" s="1011"/>
      <c r="AH30" s="1023" t="e">
        <f>IF(AND('Mapa Riesgos de Gestión'!#REF!="Baja",'Mapa Riesgos de Gestión'!#REF!="Catastrófico"),CONCATENATE("R",'Mapa Riesgos de Gestión'!#REF!),"")</f>
        <v>#REF!</v>
      </c>
      <c r="AI30" s="1024"/>
      <c r="AJ30" s="1024" t="e">
        <f>IF(AND('Mapa Riesgos de Gestión'!#REF!="Baja",'Mapa Riesgos de Gestión'!#REF!="Catastrófico"),CONCATENATE("R",'Mapa Riesgos de Gestión'!#REF!),"")</f>
        <v>#REF!</v>
      </c>
      <c r="AK30" s="1024"/>
      <c r="AL30" s="1024" t="e">
        <f>IF(AND('Mapa Riesgos de Gestión'!#REF!="Baja",'Mapa Riesgos de Gestión'!#REF!="Catastrófico"),CONCATENATE("R",'Mapa Riesgos de Gestión'!#REF!),"")</f>
        <v>#REF!</v>
      </c>
      <c r="AM30" s="1025"/>
      <c r="AN30" s="69"/>
      <c r="AO30" s="988" t="s">
        <v>315</v>
      </c>
      <c r="AP30" s="989"/>
      <c r="AQ30" s="989"/>
      <c r="AR30" s="989"/>
      <c r="AS30" s="989"/>
      <c r="AT30" s="990"/>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row>
    <row r="31" spans="1:80" x14ac:dyDescent="0.35">
      <c r="A31" s="69"/>
      <c r="B31" s="959"/>
      <c r="C31" s="959"/>
      <c r="D31" s="960"/>
      <c r="E31" s="1000"/>
      <c r="F31" s="1001"/>
      <c r="G31" s="1001"/>
      <c r="H31" s="1001"/>
      <c r="I31" s="1001"/>
      <c r="J31" s="1037"/>
      <c r="K31" s="1035"/>
      <c r="L31" s="1035"/>
      <c r="M31" s="1035"/>
      <c r="N31" s="1035"/>
      <c r="O31" s="1036"/>
      <c r="P31" s="1027"/>
      <c r="Q31" s="1027"/>
      <c r="R31" s="1027"/>
      <c r="S31" s="1027"/>
      <c r="T31" s="1027"/>
      <c r="U31" s="1028"/>
      <c r="V31" s="1026"/>
      <c r="W31" s="1027"/>
      <c r="X31" s="1027"/>
      <c r="Y31" s="1027"/>
      <c r="Z31" s="1027"/>
      <c r="AA31" s="1028"/>
      <c r="AB31" s="1010"/>
      <c r="AC31" s="1006"/>
      <c r="AD31" s="1006"/>
      <c r="AE31" s="1006"/>
      <c r="AF31" s="1006"/>
      <c r="AG31" s="1007"/>
      <c r="AH31" s="1017"/>
      <c r="AI31" s="1018"/>
      <c r="AJ31" s="1018"/>
      <c r="AK31" s="1018"/>
      <c r="AL31" s="1018"/>
      <c r="AM31" s="1019"/>
      <c r="AN31" s="69"/>
      <c r="AO31" s="991"/>
      <c r="AP31" s="992"/>
      <c r="AQ31" s="992"/>
      <c r="AR31" s="992"/>
      <c r="AS31" s="992"/>
      <c r="AT31" s="993"/>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row>
    <row r="32" spans="1:80" x14ac:dyDescent="0.35">
      <c r="A32" s="69"/>
      <c r="B32" s="959"/>
      <c r="C32" s="959"/>
      <c r="D32" s="960"/>
      <c r="E32" s="1000"/>
      <c r="F32" s="1001"/>
      <c r="G32" s="1001"/>
      <c r="H32" s="1001"/>
      <c r="I32" s="1001"/>
      <c r="J32" s="1037" t="e">
        <f>IF(AND('Mapa Riesgos de Gestión'!#REF!="Baja",'Mapa Riesgos de Gestión'!#REF!="Leve"),CONCATENATE("R",'Mapa Riesgos de Gestión'!#REF!),"")</f>
        <v>#REF!</v>
      </c>
      <c r="K32" s="1035"/>
      <c r="L32" s="1035" t="e">
        <f>IF(AND('Mapa Riesgos de Gestión'!#REF!="Baja",'Mapa Riesgos de Gestión'!#REF!="Leve"),CONCATENATE("R",'Mapa Riesgos de Gestión'!#REF!),"")</f>
        <v>#REF!</v>
      </c>
      <c r="M32" s="1035"/>
      <c r="N32" s="1035" t="e">
        <f>IF(AND('Mapa Riesgos de Gestión'!#REF!="Baja",'Mapa Riesgos de Gestión'!#REF!="Leve"),CONCATENATE("R",'Mapa Riesgos de Gestión'!#REF!),"")</f>
        <v>#REF!</v>
      </c>
      <c r="O32" s="1036"/>
      <c r="P32" s="1027" t="e">
        <f>IF(AND('Mapa Riesgos de Gestión'!#REF!="Baja",'Mapa Riesgos de Gestión'!#REF!="Menor"),CONCATENATE("R",'Mapa Riesgos de Gestión'!#REF!),"")</f>
        <v>#REF!</v>
      </c>
      <c r="Q32" s="1027"/>
      <c r="R32" s="1027" t="e">
        <f>IF(AND('Mapa Riesgos de Gestión'!#REF!="Baja",'Mapa Riesgos de Gestión'!#REF!="Menor"),CONCATENATE("R",'Mapa Riesgos de Gestión'!#REF!),"")</f>
        <v>#REF!</v>
      </c>
      <c r="S32" s="1027"/>
      <c r="T32" s="1027" t="e">
        <f>IF(AND('Mapa Riesgos de Gestión'!#REF!="Baja",'Mapa Riesgos de Gestión'!#REF!="Menor"),CONCATENATE("R",'Mapa Riesgos de Gestión'!#REF!),"")</f>
        <v>#REF!</v>
      </c>
      <c r="U32" s="1028"/>
      <c r="V32" s="1026" t="e">
        <f>IF(AND('Mapa Riesgos de Gestión'!#REF!="Baja",'Mapa Riesgos de Gestión'!#REF!="Moderado"),CONCATENATE("R",'Mapa Riesgos de Gestión'!#REF!),"")</f>
        <v>#REF!</v>
      </c>
      <c r="W32" s="1027"/>
      <c r="X32" s="1027" t="e">
        <f>IF(AND('Mapa Riesgos de Gestión'!#REF!="Baja",'Mapa Riesgos de Gestión'!#REF!="Moderado"),CONCATENATE("R",'Mapa Riesgos de Gestión'!#REF!),"")</f>
        <v>#REF!</v>
      </c>
      <c r="Y32" s="1027"/>
      <c r="Z32" s="1027" t="e">
        <f>IF(AND('Mapa Riesgos de Gestión'!#REF!="Baja",'Mapa Riesgos de Gestión'!#REF!="Moderado"),CONCATENATE("R",'Mapa Riesgos de Gestión'!#REF!),"")</f>
        <v>#REF!</v>
      </c>
      <c r="AA32" s="1028"/>
      <c r="AB32" s="1010" t="e">
        <f>IF(AND('Mapa Riesgos de Gestión'!#REF!="Baja",'Mapa Riesgos de Gestión'!#REF!="Mayor"),CONCATENATE("R",'Mapa Riesgos de Gestión'!#REF!),"")</f>
        <v>#REF!</v>
      </c>
      <c r="AC32" s="1006"/>
      <c r="AD32" s="1006" t="e">
        <f>IF(AND('Mapa Riesgos de Gestión'!#REF!="Baja",'Mapa Riesgos de Gestión'!#REF!="Mayor"),CONCATENATE("R",'Mapa Riesgos de Gestión'!#REF!),"")</f>
        <v>#REF!</v>
      </c>
      <c r="AE32" s="1006"/>
      <c r="AF32" s="1006" t="e">
        <f>IF(AND('Mapa Riesgos de Gestión'!#REF!="Baja",'Mapa Riesgos de Gestión'!#REF!="Mayor"),CONCATENATE("R",'Mapa Riesgos de Gestión'!#REF!),"")</f>
        <v>#REF!</v>
      </c>
      <c r="AG32" s="1007"/>
      <c r="AH32" s="1017" t="e">
        <f>IF(AND('Mapa Riesgos de Gestión'!#REF!="Baja",'Mapa Riesgos de Gestión'!#REF!="Catastrófico"),CONCATENATE("R",'Mapa Riesgos de Gestión'!#REF!),"")</f>
        <v>#REF!</v>
      </c>
      <c r="AI32" s="1018"/>
      <c r="AJ32" s="1018" t="e">
        <f>IF(AND('Mapa Riesgos de Gestión'!#REF!="Baja",'Mapa Riesgos de Gestión'!#REF!="Catastrófico"),CONCATENATE("R",'Mapa Riesgos de Gestión'!#REF!),"")</f>
        <v>#REF!</v>
      </c>
      <c r="AK32" s="1018"/>
      <c r="AL32" s="1018" t="e">
        <f>IF(AND('Mapa Riesgos de Gestión'!#REF!="Baja",'Mapa Riesgos de Gestión'!#REF!="Catastrófico"),CONCATENATE("R",'Mapa Riesgos de Gestión'!#REF!),"")</f>
        <v>#REF!</v>
      </c>
      <c r="AM32" s="1019"/>
      <c r="AN32" s="69"/>
      <c r="AO32" s="991"/>
      <c r="AP32" s="992"/>
      <c r="AQ32" s="992"/>
      <c r="AR32" s="992"/>
      <c r="AS32" s="992"/>
      <c r="AT32" s="993"/>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row>
    <row r="33" spans="1:80" x14ac:dyDescent="0.35">
      <c r="A33" s="69"/>
      <c r="B33" s="959"/>
      <c r="C33" s="959"/>
      <c r="D33" s="960"/>
      <c r="E33" s="1000"/>
      <c r="F33" s="1001"/>
      <c r="G33" s="1001"/>
      <c r="H33" s="1001"/>
      <c r="I33" s="1001"/>
      <c r="J33" s="1037"/>
      <c r="K33" s="1035"/>
      <c r="L33" s="1035"/>
      <c r="M33" s="1035"/>
      <c r="N33" s="1035"/>
      <c r="O33" s="1036"/>
      <c r="P33" s="1027"/>
      <c r="Q33" s="1027"/>
      <c r="R33" s="1027"/>
      <c r="S33" s="1027"/>
      <c r="T33" s="1027"/>
      <c r="U33" s="1028"/>
      <c r="V33" s="1026"/>
      <c r="W33" s="1027"/>
      <c r="X33" s="1027"/>
      <c r="Y33" s="1027"/>
      <c r="Z33" s="1027"/>
      <c r="AA33" s="1028"/>
      <c r="AB33" s="1010"/>
      <c r="AC33" s="1006"/>
      <c r="AD33" s="1006"/>
      <c r="AE33" s="1006"/>
      <c r="AF33" s="1006"/>
      <c r="AG33" s="1007"/>
      <c r="AH33" s="1017"/>
      <c r="AI33" s="1018"/>
      <c r="AJ33" s="1018"/>
      <c r="AK33" s="1018"/>
      <c r="AL33" s="1018"/>
      <c r="AM33" s="1019"/>
      <c r="AN33" s="69"/>
      <c r="AO33" s="991"/>
      <c r="AP33" s="992"/>
      <c r="AQ33" s="992"/>
      <c r="AR33" s="992"/>
      <c r="AS33" s="992"/>
      <c r="AT33" s="993"/>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row>
    <row r="34" spans="1:80" x14ac:dyDescent="0.35">
      <c r="A34" s="69"/>
      <c r="B34" s="959"/>
      <c r="C34" s="959"/>
      <c r="D34" s="960"/>
      <c r="E34" s="1000"/>
      <c r="F34" s="1001"/>
      <c r="G34" s="1001"/>
      <c r="H34" s="1001"/>
      <c r="I34" s="1001"/>
      <c r="J34" s="1037" t="e">
        <f>IF(AND('Mapa Riesgos de Gestión'!#REF!="Baja",'Mapa Riesgos de Gestión'!#REF!="Leve"),CONCATENATE("R",'Mapa Riesgos de Gestión'!#REF!),"")</f>
        <v>#REF!</v>
      </c>
      <c r="K34" s="1035"/>
      <c r="L34" s="1035" t="str">
        <f>IF(AND('Mapa Riesgos de Gestión'!$L$11="Baja",'Mapa Riesgos de Gestión'!$P$11="Leve"),CONCATENATE("R",'Mapa Riesgos de Gestión'!$A$11),"")</f>
        <v/>
      </c>
      <c r="M34" s="1035"/>
      <c r="N34" s="1035" t="e">
        <f>IF(AND('Mapa Riesgos de Gestión'!#REF!="Baja",'Mapa Riesgos de Gestión'!#REF!="Leve"),CONCATENATE("R",'Mapa Riesgos de Gestión'!#REF!),"")</f>
        <v>#REF!</v>
      </c>
      <c r="O34" s="1036"/>
      <c r="P34" s="1027" t="e">
        <f>IF(AND('Mapa Riesgos de Gestión'!#REF!="Baja",'Mapa Riesgos de Gestión'!#REF!="Menor"),CONCATENATE("R",'Mapa Riesgos de Gestión'!#REF!),"")</f>
        <v>#REF!</v>
      </c>
      <c r="Q34" s="1027"/>
      <c r="R34" s="1027" t="str">
        <f>IF(AND('Mapa Riesgos de Gestión'!$L$11="Baja",'Mapa Riesgos de Gestión'!$P$11="Menor"),CONCATENATE("R",'Mapa Riesgos de Gestión'!$A$11),"")</f>
        <v/>
      </c>
      <c r="S34" s="1027"/>
      <c r="T34" s="1027" t="e">
        <f>IF(AND('Mapa Riesgos de Gestión'!#REF!="Baja",'Mapa Riesgos de Gestión'!#REF!="Menor"),CONCATENATE("R",'Mapa Riesgos de Gestión'!#REF!),"")</f>
        <v>#REF!</v>
      </c>
      <c r="U34" s="1028"/>
      <c r="V34" s="1026" t="e">
        <f>IF(AND('Mapa Riesgos de Gestión'!#REF!="Baja",'Mapa Riesgos de Gestión'!#REF!="Moderado"),CONCATENATE("R",'Mapa Riesgos de Gestión'!#REF!),"")</f>
        <v>#REF!</v>
      </c>
      <c r="W34" s="1027"/>
      <c r="X34" s="1027" t="str">
        <f>IF(AND('Mapa Riesgos de Gestión'!$L$11="Baja",'Mapa Riesgos de Gestión'!$P$11="Moderado"),CONCATENATE("R",'Mapa Riesgos de Gestión'!$A$11),"")</f>
        <v/>
      </c>
      <c r="Y34" s="1027"/>
      <c r="Z34" s="1027" t="e">
        <f>IF(AND('Mapa Riesgos de Gestión'!#REF!="Baja",'Mapa Riesgos de Gestión'!#REF!="Moderado"),CONCATENATE("R",'Mapa Riesgos de Gestión'!#REF!),"")</f>
        <v>#REF!</v>
      </c>
      <c r="AA34" s="1028"/>
      <c r="AB34" s="1010" t="e">
        <f>IF(AND('Mapa Riesgos de Gestión'!#REF!="Baja",'Mapa Riesgos de Gestión'!#REF!="Mayor"),CONCATENATE("R",'Mapa Riesgos de Gestión'!#REF!),"")</f>
        <v>#REF!</v>
      </c>
      <c r="AC34" s="1006"/>
      <c r="AD34" s="1006" t="str">
        <f>IF(AND('Mapa Riesgos de Gestión'!$L$11="Baja",'Mapa Riesgos de Gestión'!$P$11="Mayor"),CONCATENATE("R",'Mapa Riesgos de Gestión'!$A$11),"")</f>
        <v/>
      </c>
      <c r="AE34" s="1006"/>
      <c r="AF34" s="1006" t="e">
        <f>IF(AND('Mapa Riesgos de Gestión'!#REF!="Baja",'Mapa Riesgos de Gestión'!#REF!="Mayor"),CONCATENATE("R",'Mapa Riesgos de Gestión'!#REF!),"")</f>
        <v>#REF!</v>
      </c>
      <c r="AG34" s="1007"/>
      <c r="AH34" s="1017" t="e">
        <f>IF(AND('Mapa Riesgos de Gestión'!#REF!="Baja",'Mapa Riesgos de Gestión'!#REF!="Catastrófico"),CONCATENATE("R",'Mapa Riesgos de Gestión'!#REF!),"")</f>
        <v>#REF!</v>
      </c>
      <c r="AI34" s="1018"/>
      <c r="AJ34" s="1018" t="str">
        <f>IF(AND('Mapa Riesgos de Gestión'!$L$11="Baja",'Mapa Riesgos de Gestión'!$P$11="Catastrófico"),CONCATENATE("R",'Mapa Riesgos de Gestión'!$A$11),"")</f>
        <v>RD. TIC1</v>
      </c>
      <c r="AK34" s="1018"/>
      <c r="AL34" s="1018" t="e">
        <f>IF(AND('Mapa Riesgos de Gestión'!#REF!="Baja",'Mapa Riesgos de Gestión'!#REF!="Catastrófico"),CONCATENATE("R",'Mapa Riesgos de Gestión'!#REF!),"")</f>
        <v>#REF!</v>
      </c>
      <c r="AM34" s="1019"/>
      <c r="AN34" s="69"/>
      <c r="AO34" s="991"/>
      <c r="AP34" s="992"/>
      <c r="AQ34" s="992"/>
      <c r="AR34" s="992"/>
      <c r="AS34" s="992"/>
      <c r="AT34" s="993"/>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row>
    <row r="35" spans="1:80" x14ac:dyDescent="0.35">
      <c r="A35" s="69"/>
      <c r="B35" s="959"/>
      <c r="C35" s="959"/>
      <c r="D35" s="960"/>
      <c r="E35" s="1000"/>
      <c r="F35" s="1001"/>
      <c r="G35" s="1001"/>
      <c r="H35" s="1001"/>
      <c r="I35" s="1001"/>
      <c r="J35" s="1037"/>
      <c r="K35" s="1035"/>
      <c r="L35" s="1035"/>
      <c r="M35" s="1035"/>
      <c r="N35" s="1035"/>
      <c r="O35" s="1036"/>
      <c r="P35" s="1027"/>
      <c r="Q35" s="1027"/>
      <c r="R35" s="1027"/>
      <c r="S35" s="1027"/>
      <c r="T35" s="1027"/>
      <c r="U35" s="1028"/>
      <c r="V35" s="1026"/>
      <c r="W35" s="1027"/>
      <c r="X35" s="1027"/>
      <c r="Y35" s="1027"/>
      <c r="Z35" s="1027"/>
      <c r="AA35" s="1028"/>
      <c r="AB35" s="1010"/>
      <c r="AC35" s="1006"/>
      <c r="AD35" s="1006"/>
      <c r="AE35" s="1006"/>
      <c r="AF35" s="1006"/>
      <c r="AG35" s="1007"/>
      <c r="AH35" s="1017"/>
      <c r="AI35" s="1018"/>
      <c r="AJ35" s="1018"/>
      <c r="AK35" s="1018"/>
      <c r="AL35" s="1018"/>
      <c r="AM35" s="1019"/>
      <c r="AN35" s="69"/>
      <c r="AO35" s="991"/>
      <c r="AP35" s="992"/>
      <c r="AQ35" s="992"/>
      <c r="AR35" s="992"/>
      <c r="AS35" s="992"/>
      <c r="AT35" s="993"/>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row>
    <row r="36" spans="1:80" x14ac:dyDescent="0.35">
      <c r="A36" s="69"/>
      <c r="B36" s="959"/>
      <c r="C36" s="959"/>
      <c r="D36" s="960"/>
      <c r="E36" s="1000"/>
      <c r="F36" s="1001"/>
      <c r="G36" s="1001"/>
      <c r="H36" s="1001"/>
      <c r="I36" s="1001"/>
      <c r="J36" s="1037" t="str">
        <f>IF(AND('Mapa Riesgos de Gestión'!$L$14="Baja",'Mapa Riesgos de Gestión'!$P$14="Leve"),CONCATENATE("R",'Mapa Riesgos de Gestión'!$A$14),"")</f>
        <v/>
      </c>
      <c r="K36" s="1035"/>
      <c r="L36" s="1035" t="e">
        <f>IF(AND('Mapa Riesgos de Gestión'!#REF!="Baja",'Mapa Riesgos de Gestión'!#REF!="Leve"),CONCATENATE("R",'Mapa Riesgos de Gestión'!#REF!),"")</f>
        <v>#REF!</v>
      </c>
      <c r="M36" s="1035"/>
      <c r="N36" s="1035" t="e">
        <f>IF(AND('Mapa Riesgos de Gestión'!#REF!="Baja",'Mapa Riesgos de Gestión'!#REF!="Leve"),CONCATENATE("R",'Mapa Riesgos de Gestión'!#REF!),"")</f>
        <v>#REF!</v>
      </c>
      <c r="O36" s="1036"/>
      <c r="P36" s="1027" t="str">
        <f>IF(AND('Mapa Riesgos de Gestión'!$L$14="Baja",'Mapa Riesgos de Gestión'!$P$14="Menor"),CONCATENATE("R",'Mapa Riesgos de Gestión'!$A$14),"")</f>
        <v/>
      </c>
      <c r="Q36" s="1027"/>
      <c r="R36" s="1027" t="e">
        <f>IF(AND('Mapa Riesgos de Gestión'!#REF!="Baja",'Mapa Riesgos de Gestión'!#REF!="Menor"),CONCATENATE("R",'Mapa Riesgos de Gestión'!#REF!),"")</f>
        <v>#REF!</v>
      </c>
      <c r="S36" s="1027"/>
      <c r="T36" s="1027" t="e">
        <f>IF(AND('Mapa Riesgos de Gestión'!#REF!="Baja",'Mapa Riesgos de Gestión'!#REF!="Menor"),CONCATENATE("R",'Mapa Riesgos de Gestión'!#REF!),"")</f>
        <v>#REF!</v>
      </c>
      <c r="U36" s="1028"/>
      <c r="V36" s="1026" t="str">
        <f>IF(AND('Mapa Riesgos de Gestión'!$L$14="Baja",'Mapa Riesgos de Gestión'!$P$14="Moderado"),CONCATENATE("R",'Mapa Riesgos de Gestión'!$A$14),"")</f>
        <v/>
      </c>
      <c r="W36" s="1027"/>
      <c r="X36" s="1027" t="e">
        <f>IF(AND('Mapa Riesgos de Gestión'!#REF!="Baja",'Mapa Riesgos de Gestión'!#REF!="Moderado"),CONCATENATE("R",'Mapa Riesgos de Gestión'!#REF!),"")</f>
        <v>#REF!</v>
      </c>
      <c r="Y36" s="1027"/>
      <c r="Z36" s="1027" t="e">
        <f>IF(AND('Mapa Riesgos de Gestión'!#REF!="Baja",'Mapa Riesgos de Gestión'!#REF!="Moderado"),CONCATENATE("R",'Mapa Riesgos de Gestión'!#REF!),"")</f>
        <v>#REF!</v>
      </c>
      <c r="AA36" s="1028"/>
      <c r="AB36" s="1010" t="str">
        <f>IF(AND('Mapa Riesgos de Gestión'!$L$14="Baja",'Mapa Riesgos de Gestión'!$P$14="Mayor"),CONCATENATE("R",'Mapa Riesgos de Gestión'!$A$14),"")</f>
        <v/>
      </c>
      <c r="AC36" s="1006"/>
      <c r="AD36" s="1006" t="e">
        <f>IF(AND('Mapa Riesgos de Gestión'!#REF!="Baja",'Mapa Riesgos de Gestión'!#REF!="Mayor"),CONCATENATE("R",'Mapa Riesgos de Gestión'!#REF!),"")</f>
        <v>#REF!</v>
      </c>
      <c r="AE36" s="1006"/>
      <c r="AF36" s="1006" t="e">
        <f>IF(AND('Mapa Riesgos de Gestión'!#REF!="Baja",'Mapa Riesgos de Gestión'!#REF!="Mayor"),CONCATENATE("R",'Mapa Riesgos de Gestión'!#REF!),"")</f>
        <v>#REF!</v>
      </c>
      <c r="AG36" s="1007"/>
      <c r="AH36" s="1017" t="str">
        <f>IF(AND('Mapa Riesgos de Gestión'!$L$14="Baja",'Mapa Riesgos de Gestión'!$P$14="Catastrófico"),CONCATENATE("R",'Mapa Riesgos de Gestión'!$A$14),"")</f>
        <v>RD. TIC 3</v>
      </c>
      <c r="AI36" s="1018"/>
      <c r="AJ36" s="1018" t="e">
        <f>IF(AND('Mapa Riesgos de Gestión'!#REF!="Baja",'Mapa Riesgos de Gestión'!#REF!="Catastrófico"),CONCATENATE("R",'Mapa Riesgos de Gestión'!#REF!),"")</f>
        <v>#REF!</v>
      </c>
      <c r="AK36" s="1018"/>
      <c r="AL36" s="1018" t="e">
        <f>IF(AND('Mapa Riesgos de Gestión'!#REF!="Baja",'Mapa Riesgos de Gestión'!#REF!="Catastrófico"),CONCATENATE("R",'Mapa Riesgos de Gestión'!#REF!),"")</f>
        <v>#REF!</v>
      </c>
      <c r="AM36" s="1019"/>
      <c r="AN36" s="69"/>
      <c r="AO36" s="991"/>
      <c r="AP36" s="992"/>
      <c r="AQ36" s="992"/>
      <c r="AR36" s="992"/>
      <c r="AS36" s="992"/>
      <c r="AT36" s="993"/>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row>
    <row r="37" spans="1:80" ht="15" thickBot="1" x14ac:dyDescent="0.4">
      <c r="A37" s="69"/>
      <c r="B37" s="959"/>
      <c r="C37" s="959"/>
      <c r="D37" s="960"/>
      <c r="E37" s="1003"/>
      <c r="F37" s="1004"/>
      <c r="G37" s="1004"/>
      <c r="H37" s="1004"/>
      <c r="I37" s="1004"/>
      <c r="J37" s="1038"/>
      <c r="K37" s="1039"/>
      <c r="L37" s="1039"/>
      <c r="M37" s="1039"/>
      <c r="N37" s="1039"/>
      <c r="O37" s="1040"/>
      <c r="P37" s="1030"/>
      <c r="Q37" s="1030"/>
      <c r="R37" s="1030"/>
      <c r="S37" s="1030"/>
      <c r="T37" s="1030"/>
      <c r="U37" s="1031"/>
      <c r="V37" s="1029"/>
      <c r="W37" s="1030"/>
      <c r="X37" s="1030"/>
      <c r="Y37" s="1030"/>
      <c r="Z37" s="1030"/>
      <c r="AA37" s="1031"/>
      <c r="AB37" s="1014"/>
      <c r="AC37" s="1015"/>
      <c r="AD37" s="1015"/>
      <c r="AE37" s="1015"/>
      <c r="AF37" s="1015"/>
      <c r="AG37" s="1016"/>
      <c r="AH37" s="1020"/>
      <c r="AI37" s="1021"/>
      <c r="AJ37" s="1021"/>
      <c r="AK37" s="1021"/>
      <c r="AL37" s="1021"/>
      <c r="AM37" s="1022"/>
      <c r="AN37" s="69"/>
      <c r="AO37" s="994"/>
      <c r="AP37" s="995"/>
      <c r="AQ37" s="995"/>
      <c r="AR37" s="995"/>
      <c r="AS37" s="995"/>
      <c r="AT37" s="996"/>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row>
    <row r="38" spans="1:80" x14ac:dyDescent="0.35">
      <c r="A38" s="69"/>
      <c r="B38" s="959"/>
      <c r="C38" s="959"/>
      <c r="D38" s="960"/>
      <c r="E38" s="997" t="s">
        <v>316</v>
      </c>
      <c r="F38" s="998"/>
      <c r="G38" s="998"/>
      <c r="H38" s="998"/>
      <c r="I38" s="999"/>
      <c r="J38" s="1041" t="e">
        <f>IF(AND('Mapa Riesgos de Gestión'!#REF!="Muy Baja",'Mapa Riesgos de Gestión'!#REF!="Leve"),CONCATENATE("R",'Mapa Riesgos de Gestión'!#REF!),"")</f>
        <v>#REF!</v>
      </c>
      <c r="K38" s="1042"/>
      <c r="L38" s="1042" t="e">
        <f>IF(AND('Mapa Riesgos de Gestión'!#REF!="Muy Baja",'Mapa Riesgos de Gestión'!#REF!="Leve"),CONCATENATE("R",'Mapa Riesgos de Gestión'!#REF!),"")</f>
        <v>#REF!</v>
      </c>
      <c r="M38" s="1042"/>
      <c r="N38" s="1042" t="e">
        <f>IF(AND('Mapa Riesgos de Gestión'!#REF!="Muy Baja",'Mapa Riesgos de Gestión'!#REF!="Leve"),CONCATENATE("R",'Mapa Riesgos de Gestión'!#REF!),"")</f>
        <v>#REF!</v>
      </c>
      <c r="O38" s="1043"/>
      <c r="P38" s="1041" t="e">
        <f>IF(AND('Mapa Riesgos de Gestión'!#REF!="Muy Baja",'Mapa Riesgos de Gestión'!#REF!="Menor"),CONCATENATE("R",'Mapa Riesgos de Gestión'!#REF!),"")</f>
        <v>#REF!</v>
      </c>
      <c r="Q38" s="1042"/>
      <c r="R38" s="1042" t="e">
        <f>IF(AND('Mapa Riesgos de Gestión'!#REF!="Muy Baja",'Mapa Riesgos de Gestión'!#REF!="Menor"),CONCATENATE("R",'Mapa Riesgos de Gestión'!#REF!),"")</f>
        <v>#REF!</v>
      </c>
      <c r="S38" s="1042"/>
      <c r="T38" s="1042" t="e">
        <f>IF(AND('Mapa Riesgos de Gestión'!#REF!="Muy Baja",'Mapa Riesgos de Gestión'!#REF!="Menor"),CONCATENATE("R",'Mapa Riesgos de Gestión'!#REF!),"")</f>
        <v>#REF!</v>
      </c>
      <c r="U38" s="1043"/>
      <c r="V38" s="1032" t="e">
        <f>IF(AND('Mapa Riesgos de Gestión'!#REF!="Muy Baja",'Mapa Riesgos de Gestión'!#REF!="Moderado"),CONCATENATE("R",'Mapa Riesgos de Gestión'!#REF!),"")</f>
        <v>#REF!</v>
      </c>
      <c r="W38" s="1033"/>
      <c r="X38" s="1033" t="e">
        <f>IF(AND('Mapa Riesgos de Gestión'!#REF!="Muy Baja",'Mapa Riesgos de Gestión'!#REF!="Moderado"),CONCATENATE("R",'Mapa Riesgos de Gestión'!#REF!),"")</f>
        <v>#REF!</v>
      </c>
      <c r="Y38" s="1033"/>
      <c r="Z38" s="1033" t="e">
        <f>IF(AND('Mapa Riesgos de Gestión'!#REF!="Muy Baja",'Mapa Riesgos de Gestión'!#REF!="Moderado"),CONCATENATE("R",'Mapa Riesgos de Gestión'!#REF!),"")</f>
        <v>#REF!</v>
      </c>
      <c r="AA38" s="1034"/>
      <c r="AB38" s="1008" t="e">
        <f>IF(AND('Mapa Riesgos de Gestión'!#REF!="Muy Baja",'Mapa Riesgos de Gestión'!#REF!="Mayor"),CONCATENATE("R",'Mapa Riesgos de Gestión'!#REF!),"")</f>
        <v>#REF!</v>
      </c>
      <c r="AC38" s="1009"/>
      <c r="AD38" s="1009" t="e">
        <f>IF(AND('Mapa Riesgos de Gestión'!#REF!="Muy Baja",'Mapa Riesgos de Gestión'!#REF!="Mayor"),CONCATENATE("R",'Mapa Riesgos de Gestión'!#REF!),"")</f>
        <v>#REF!</v>
      </c>
      <c r="AE38" s="1009"/>
      <c r="AF38" s="1009" t="e">
        <f>IF(AND('Mapa Riesgos de Gestión'!#REF!="Muy Baja",'Mapa Riesgos de Gestión'!#REF!="Mayor"),CONCATENATE("R",'Mapa Riesgos de Gestión'!#REF!),"")</f>
        <v>#REF!</v>
      </c>
      <c r="AG38" s="1011"/>
      <c r="AH38" s="1023" t="e">
        <f>IF(AND('Mapa Riesgos de Gestión'!#REF!="Muy Baja",'Mapa Riesgos de Gestión'!#REF!="Catastrófico"),CONCATENATE("R",'Mapa Riesgos de Gestión'!#REF!),"")</f>
        <v>#REF!</v>
      </c>
      <c r="AI38" s="1024"/>
      <c r="AJ38" s="1024" t="e">
        <f>IF(AND('Mapa Riesgos de Gestión'!#REF!="Muy Baja",'Mapa Riesgos de Gestión'!#REF!="Catastrófico"),CONCATENATE("R",'Mapa Riesgos de Gestión'!#REF!),"")</f>
        <v>#REF!</v>
      </c>
      <c r="AK38" s="1024"/>
      <c r="AL38" s="1024" t="e">
        <f>IF(AND('Mapa Riesgos de Gestión'!#REF!="Muy Baja",'Mapa Riesgos de Gestión'!#REF!="Catastrófico"),CONCATENATE("R",'Mapa Riesgos de Gestión'!#REF!),"")</f>
        <v>#REF!</v>
      </c>
      <c r="AM38" s="1025"/>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row>
    <row r="39" spans="1:80" x14ac:dyDescent="0.35">
      <c r="A39" s="69"/>
      <c r="B39" s="959"/>
      <c r="C39" s="959"/>
      <c r="D39" s="960"/>
      <c r="E39" s="1000"/>
      <c r="F39" s="1001"/>
      <c r="G39" s="1001"/>
      <c r="H39" s="1001"/>
      <c r="I39" s="1002"/>
      <c r="J39" s="1037"/>
      <c r="K39" s="1035"/>
      <c r="L39" s="1035"/>
      <c r="M39" s="1035"/>
      <c r="N39" s="1035"/>
      <c r="O39" s="1036"/>
      <c r="P39" s="1037"/>
      <c r="Q39" s="1035"/>
      <c r="R39" s="1035"/>
      <c r="S39" s="1035"/>
      <c r="T39" s="1035"/>
      <c r="U39" s="1036"/>
      <c r="V39" s="1026"/>
      <c r="W39" s="1027"/>
      <c r="X39" s="1027"/>
      <c r="Y39" s="1027"/>
      <c r="Z39" s="1027"/>
      <c r="AA39" s="1028"/>
      <c r="AB39" s="1010"/>
      <c r="AC39" s="1006"/>
      <c r="AD39" s="1006"/>
      <c r="AE39" s="1006"/>
      <c r="AF39" s="1006"/>
      <c r="AG39" s="1007"/>
      <c r="AH39" s="1017"/>
      <c r="AI39" s="1018"/>
      <c r="AJ39" s="1018"/>
      <c r="AK39" s="1018"/>
      <c r="AL39" s="1018"/>
      <c r="AM39" s="101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row>
    <row r="40" spans="1:80" x14ac:dyDescent="0.35">
      <c r="A40" s="69"/>
      <c r="B40" s="959"/>
      <c r="C40" s="959"/>
      <c r="D40" s="960"/>
      <c r="E40" s="1000"/>
      <c r="F40" s="1001"/>
      <c r="G40" s="1001"/>
      <c r="H40" s="1001"/>
      <c r="I40" s="1002"/>
      <c r="J40" s="1037" t="e">
        <f>IF(AND('Mapa Riesgos de Gestión'!#REF!="Muy Baja",'Mapa Riesgos de Gestión'!#REF!="Leve"),CONCATENATE("R",'Mapa Riesgos de Gestión'!#REF!),"")</f>
        <v>#REF!</v>
      </c>
      <c r="K40" s="1035"/>
      <c r="L40" s="1035" t="e">
        <f>IF(AND('Mapa Riesgos de Gestión'!#REF!="Muy Baja",'Mapa Riesgos de Gestión'!#REF!="Leve"),CONCATENATE("R",'Mapa Riesgos de Gestión'!#REF!),"")</f>
        <v>#REF!</v>
      </c>
      <c r="M40" s="1035"/>
      <c r="N40" s="1035" t="e">
        <f>IF(AND('Mapa Riesgos de Gestión'!#REF!="Muy Baja",'Mapa Riesgos de Gestión'!#REF!="Leve"),CONCATENATE("R",'Mapa Riesgos de Gestión'!#REF!),"")</f>
        <v>#REF!</v>
      </c>
      <c r="O40" s="1036"/>
      <c r="P40" s="1037" t="e">
        <f>IF(AND('Mapa Riesgos de Gestión'!#REF!="Muy Baja",'Mapa Riesgos de Gestión'!#REF!="Menor"),CONCATENATE("R",'Mapa Riesgos de Gestión'!#REF!),"")</f>
        <v>#REF!</v>
      </c>
      <c r="Q40" s="1035"/>
      <c r="R40" s="1035" t="e">
        <f>IF(AND('Mapa Riesgos de Gestión'!#REF!="Muy Baja",'Mapa Riesgos de Gestión'!#REF!="Menor"),CONCATENATE("R",'Mapa Riesgos de Gestión'!#REF!),"")</f>
        <v>#REF!</v>
      </c>
      <c r="S40" s="1035"/>
      <c r="T40" s="1035" t="e">
        <f>IF(AND('Mapa Riesgos de Gestión'!#REF!="Muy Baja",'Mapa Riesgos de Gestión'!#REF!="Menor"),CONCATENATE("R",'Mapa Riesgos de Gestión'!#REF!),"")</f>
        <v>#REF!</v>
      </c>
      <c r="U40" s="1036"/>
      <c r="V40" s="1026" t="e">
        <f>IF(AND('Mapa Riesgos de Gestión'!#REF!="Muy Baja",'Mapa Riesgos de Gestión'!#REF!="Moderado"),CONCATENATE("R",'Mapa Riesgos de Gestión'!#REF!),"")</f>
        <v>#REF!</v>
      </c>
      <c r="W40" s="1027"/>
      <c r="X40" s="1027" t="e">
        <f>IF(AND('Mapa Riesgos de Gestión'!#REF!="Muy Baja",'Mapa Riesgos de Gestión'!#REF!="Moderado"),CONCATENATE("R",'Mapa Riesgos de Gestión'!#REF!),"")</f>
        <v>#REF!</v>
      </c>
      <c r="Y40" s="1027"/>
      <c r="Z40" s="1027" t="e">
        <f>IF(AND('Mapa Riesgos de Gestión'!#REF!="Muy Baja",'Mapa Riesgos de Gestión'!#REF!="Moderado"),CONCATENATE("R",'Mapa Riesgos de Gestión'!#REF!),"")</f>
        <v>#REF!</v>
      </c>
      <c r="AA40" s="1028"/>
      <c r="AB40" s="1010" t="e">
        <f>IF(AND('Mapa Riesgos de Gestión'!#REF!="Muy Baja",'Mapa Riesgos de Gestión'!#REF!="Mayor"),CONCATENATE("R",'Mapa Riesgos de Gestión'!#REF!),"")</f>
        <v>#REF!</v>
      </c>
      <c r="AC40" s="1006"/>
      <c r="AD40" s="1006" t="e">
        <f>IF(AND('Mapa Riesgos de Gestión'!#REF!="Muy Baja",'Mapa Riesgos de Gestión'!#REF!="Mayor"),CONCATENATE("R",'Mapa Riesgos de Gestión'!#REF!),"")</f>
        <v>#REF!</v>
      </c>
      <c r="AE40" s="1006"/>
      <c r="AF40" s="1006" t="e">
        <f>IF(AND('Mapa Riesgos de Gestión'!#REF!="Muy Baja",'Mapa Riesgos de Gestión'!#REF!="Mayor"),CONCATENATE("R",'Mapa Riesgos de Gestión'!#REF!),"")</f>
        <v>#REF!</v>
      </c>
      <c r="AG40" s="1007"/>
      <c r="AH40" s="1017" t="e">
        <f>IF(AND('Mapa Riesgos de Gestión'!#REF!="Muy Baja",'Mapa Riesgos de Gestión'!#REF!="Catastrófico"),CONCATENATE("R",'Mapa Riesgos de Gestión'!#REF!),"")</f>
        <v>#REF!</v>
      </c>
      <c r="AI40" s="1018"/>
      <c r="AJ40" s="1018" t="e">
        <f>IF(AND('Mapa Riesgos de Gestión'!#REF!="Muy Baja",'Mapa Riesgos de Gestión'!#REF!="Catastrófico"),CONCATENATE("R",'Mapa Riesgos de Gestión'!#REF!),"")</f>
        <v>#REF!</v>
      </c>
      <c r="AK40" s="1018"/>
      <c r="AL40" s="1018" t="e">
        <f>IF(AND('Mapa Riesgos de Gestión'!#REF!="Muy Baja",'Mapa Riesgos de Gestión'!#REF!="Catastrófico"),CONCATENATE("R",'Mapa Riesgos de Gestión'!#REF!),"")</f>
        <v>#REF!</v>
      </c>
      <c r="AM40" s="101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row>
    <row r="41" spans="1:80" x14ac:dyDescent="0.35">
      <c r="A41" s="69"/>
      <c r="B41" s="959"/>
      <c r="C41" s="959"/>
      <c r="D41" s="960"/>
      <c r="E41" s="1000"/>
      <c r="F41" s="1001"/>
      <c r="G41" s="1001"/>
      <c r="H41" s="1001"/>
      <c r="I41" s="1002"/>
      <c r="J41" s="1037"/>
      <c r="K41" s="1035"/>
      <c r="L41" s="1035"/>
      <c r="M41" s="1035"/>
      <c r="N41" s="1035"/>
      <c r="O41" s="1036"/>
      <c r="P41" s="1037"/>
      <c r="Q41" s="1035"/>
      <c r="R41" s="1035"/>
      <c r="S41" s="1035"/>
      <c r="T41" s="1035"/>
      <c r="U41" s="1036"/>
      <c r="V41" s="1026"/>
      <c r="W41" s="1027"/>
      <c r="X41" s="1027"/>
      <c r="Y41" s="1027"/>
      <c r="Z41" s="1027"/>
      <c r="AA41" s="1028"/>
      <c r="AB41" s="1010"/>
      <c r="AC41" s="1006"/>
      <c r="AD41" s="1006"/>
      <c r="AE41" s="1006"/>
      <c r="AF41" s="1006"/>
      <c r="AG41" s="1007"/>
      <c r="AH41" s="1017"/>
      <c r="AI41" s="1018"/>
      <c r="AJ41" s="1018"/>
      <c r="AK41" s="1018"/>
      <c r="AL41" s="1018"/>
      <c r="AM41" s="101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row>
    <row r="42" spans="1:80" x14ac:dyDescent="0.35">
      <c r="A42" s="69"/>
      <c r="B42" s="959"/>
      <c r="C42" s="959"/>
      <c r="D42" s="960"/>
      <c r="E42" s="1000"/>
      <c r="F42" s="1001"/>
      <c r="G42" s="1001"/>
      <c r="H42" s="1001"/>
      <c r="I42" s="1002"/>
      <c r="J42" s="1037" t="e">
        <f>IF(AND('Mapa Riesgos de Gestión'!#REF!="Muy Baja",'Mapa Riesgos de Gestión'!#REF!="Leve"),CONCATENATE("R",'Mapa Riesgos de Gestión'!#REF!),"")</f>
        <v>#REF!</v>
      </c>
      <c r="K42" s="1035"/>
      <c r="L42" s="1035" t="str">
        <f>IF(AND('Mapa Riesgos de Gestión'!$L$11="Muy Baja",'Mapa Riesgos de Gestión'!$P$11="Leve"),CONCATENATE("R",'Mapa Riesgos de Gestión'!$A$11),"")</f>
        <v/>
      </c>
      <c r="M42" s="1035"/>
      <c r="N42" s="1035" t="e">
        <f>IF(AND('Mapa Riesgos de Gestión'!#REF!="Muy Baja",'Mapa Riesgos de Gestión'!#REF!="Leve"),CONCATENATE("R",'Mapa Riesgos de Gestión'!#REF!),"")</f>
        <v>#REF!</v>
      </c>
      <c r="O42" s="1036"/>
      <c r="P42" s="1037" t="e">
        <f>IF(AND('Mapa Riesgos de Gestión'!#REF!="Muy Baja",'Mapa Riesgos de Gestión'!#REF!="Menor"),CONCATENATE("R",'Mapa Riesgos de Gestión'!#REF!),"")</f>
        <v>#REF!</v>
      </c>
      <c r="Q42" s="1035"/>
      <c r="R42" s="1035" t="str">
        <f>IF(AND('Mapa Riesgos de Gestión'!$L$11="Muy Baja",'Mapa Riesgos de Gestión'!$P$11="Menor"),CONCATENATE("R",'Mapa Riesgos de Gestión'!$A$11),"")</f>
        <v/>
      </c>
      <c r="S42" s="1035"/>
      <c r="T42" s="1035" t="e">
        <f>IF(AND('Mapa Riesgos de Gestión'!#REF!="Muy Baja",'Mapa Riesgos de Gestión'!#REF!="Menor"),CONCATENATE("R",'Mapa Riesgos de Gestión'!#REF!),"")</f>
        <v>#REF!</v>
      </c>
      <c r="U42" s="1036"/>
      <c r="V42" s="1026" t="e">
        <f>IF(AND('Mapa Riesgos de Gestión'!#REF!="Muy Baja",'Mapa Riesgos de Gestión'!#REF!="Moderado"),CONCATENATE("R",'Mapa Riesgos de Gestión'!#REF!),"")</f>
        <v>#REF!</v>
      </c>
      <c r="W42" s="1027"/>
      <c r="X42" s="1027" t="str">
        <f>IF(AND('Mapa Riesgos de Gestión'!$L$11="Muy Baja",'Mapa Riesgos de Gestión'!$P$11="Moderado"),CONCATENATE("R",'Mapa Riesgos de Gestión'!$A$11),"")</f>
        <v/>
      </c>
      <c r="Y42" s="1027"/>
      <c r="Z42" s="1027" t="e">
        <f>IF(AND('Mapa Riesgos de Gestión'!#REF!="Muy Baja",'Mapa Riesgos de Gestión'!#REF!="Moderado"),CONCATENATE("R",'Mapa Riesgos de Gestión'!#REF!),"")</f>
        <v>#REF!</v>
      </c>
      <c r="AA42" s="1028"/>
      <c r="AB42" s="1010" t="e">
        <f>IF(AND('Mapa Riesgos de Gestión'!#REF!="Muy Baja",'Mapa Riesgos de Gestión'!#REF!="Mayor"),CONCATENATE("R",'Mapa Riesgos de Gestión'!#REF!),"")</f>
        <v>#REF!</v>
      </c>
      <c r="AC42" s="1006"/>
      <c r="AD42" s="1006" t="str">
        <f>IF(AND('Mapa Riesgos de Gestión'!$L$11="Muy Baja",'Mapa Riesgos de Gestión'!$P$11="Mayor"),CONCATENATE("R",'Mapa Riesgos de Gestión'!$A$11),"")</f>
        <v/>
      </c>
      <c r="AE42" s="1006"/>
      <c r="AF42" s="1006" t="e">
        <f>IF(AND('Mapa Riesgos de Gestión'!#REF!="Muy Baja",'Mapa Riesgos de Gestión'!#REF!="Mayor"),CONCATENATE("R",'Mapa Riesgos de Gestión'!#REF!),"")</f>
        <v>#REF!</v>
      </c>
      <c r="AG42" s="1007"/>
      <c r="AH42" s="1017" t="e">
        <f>IF(AND('Mapa Riesgos de Gestión'!#REF!="Muy Baja",'Mapa Riesgos de Gestión'!#REF!="Catastrófico"),CONCATENATE("R",'Mapa Riesgos de Gestión'!#REF!),"")</f>
        <v>#REF!</v>
      </c>
      <c r="AI42" s="1018"/>
      <c r="AJ42" s="1018" t="str">
        <f>IF(AND('Mapa Riesgos de Gestión'!$L$11="Muy Baja",'Mapa Riesgos de Gestión'!$P$11="Catastrófico"),CONCATENATE("R",'Mapa Riesgos de Gestión'!$A$11),"")</f>
        <v/>
      </c>
      <c r="AK42" s="1018"/>
      <c r="AL42" s="1018" t="e">
        <f>IF(AND('Mapa Riesgos de Gestión'!#REF!="Muy Baja",'Mapa Riesgos de Gestión'!#REF!="Catastrófico"),CONCATENATE("R",'Mapa Riesgos de Gestión'!#REF!),"")</f>
        <v>#REF!</v>
      </c>
      <c r="AM42" s="101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row>
    <row r="43" spans="1:80" x14ac:dyDescent="0.35">
      <c r="A43" s="69"/>
      <c r="B43" s="959"/>
      <c r="C43" s="959"/>
      <c r="D43" s="960"/>
      <c r="E43" s="1000"/>
      <c r="F43" s="1001"/>
      <c r="G43" s="1001"/>
      <c r="H43" s="1001"/>
      <c r="I43" s="1002"/>
      <c r="J43" s="1037"/>
      <c r="K43" s="1035"/>
      <c r="L43" s="1035"/>
      <c r="M43" s="1035"/>
      <c r="N43" s="1035"/>
      <c r="O43" s="1036"/>
      <c r="P43" s="1037"/>
      <c r="Q43" s="1035"/>
      <c r="R43" s="1035"/>
      <c r="S43" s="1035"/>
      <c r="T43" s="1035"/>
      <c r="U43" s="1036"/>
      <c r="V43" s="1026"/>
      <c r="W43" s="1027"/>
      <c r="X43" s="1027"/>
      <c r="Y43" s="1027"/>
      <c r="Z43" s="1027"/>
      <c r="AA43" s="1028"/>
      <c r="AB43" s="1010"/>
      <c r="AC43" s="1006"/>
      <c r="AD43" s="1006"/>
      <c r="AE43" s="1006"/>
      <c r="AF43" s="1006"/>
      <c r="AG43" s="1007"/>
      <c r="AH43" s="1017"/>
      <c r="AI43" s="1018"/>
      <c r="AJ43" s="1018"/>
      <c r="AK43" s="1018"/>
      <c r="AL43" s="1018"/>
      <c r="AM43" s="101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row>
    <row r="44" spans="1:80" x14ac:dyDescent="0.35">
      <c r="A44" s="69"/>
      <c r="B44" s="959"/>
      <c r="C44" s="959"/>
      <c r="D44" s="960"/>
      <c r="E44" s="1000"/>
      <c r="F44" s="1001"/>
      <c r="G44" s="1001"/>
      <c r="H44" s="1001"/>
      <c r="I44" s="1002"/>
      <c r="J44" s="1037" t="str">
        <f>IF(AND('Mapa Riesgos de Gestión'!$L$14="Muy Baja",'Mapa Riesgos de Gestión'!$P$14="Leve"),CONCATENATE("R",'Mapa Riesgos de Gestión'!$A$14),"")</f>
        <v/>
      </c>
      <c r="K44" s="1035"/>
      <c r="L44" s="1035" t="e">
        <f>IF(AND('Mapa Riesgos de Gestión'!#REF!="Muy Baja",'Mapa Riesgos de Gestión'!#REF!="Leve"),CONCATENATE("R",'Mapa Riesgos de Gestión'!#REF!),"")</f>
        <v>#REF!</v>
      </c>
      <c r="M44" s="1035"/>
      <c r="N44" s="1035" t="e">
        <f>IF(AND('Mapa Riesgos de Gestión'!#REF!="Muy Baja",'Mapa Riesgos de Gestión'!#REF!="Leve"),CONCATENATE("R",'Mapa Riesgos de Gestión'!#REF!),"")</f>
        <v>#REF!</v>
      </c>
      <c r="O44" s="1036"/>
      <c r="P44" s="1037" t="str">
        <f>IF(AND('Mapa Riesgos de Gestión'!$L$14="Muy Baja",'Mapa Riesgos de Gestión'!$P$14="Menor"),CONCATENATE("R",'Mapa Riesgos de Gestión'!$A$14),"")</f>
        <v/>
      </c>
      <c r="Q44" s="1035"/>
      <c r="R44" s="1035" t="e">
        <f>IF(AND('Mapa Riesgos de Gestión'!#REF!="Muy Baja",'Mapa Riesgos de Gestión'!#REF!="Menor"),CONCATENATE("R",'Mapa Riesgos de Gestión'!#REF!),"")</f>
        <v>#REF!</v>
      </c>
      <c r="S44" s="1035"/>
      <c r="T44" s="1035" t="e">
        <f>IF(AND('Mapa Riesgos de Gestión'!#REF!="Muy Baja",'Mapa Riesgos de Gestión'!#REF!="Menor"),CONCATENATE("R",'Mapa Riesgos de Gestión'!#REF!),"")</f>
        <v>#REF!</v>
      </c>
      <c r="U44" s="1036"/>
      <c r="V44" s="1026" t="str">
        <f>IF(AND('Mapa Riesgos de Gestión'!$L$14="Muy Baja",'Mapa Riesgos de Gestión'!$P$14="Moderado"),CONCATENATE("R",'Mapa Riesgos de Gestión'!$A$14),"")</f>
        <v/>
      </c>
      <c r="W44" s="1027"/>
      <c r="X44" s="1027" t="e">
        <f>IF(AND('Mapa Riesgos de Gestión'!#REF!="Muy Baja",'Mapa Riesgos de Gestión'!#REF!="Moderado"),CONCATENATE("R",'Mapa Riesgos de Gestión'!#REF!),"")</f>
        <v>#REF!</v>
      </c>
      <c r="Y44" s="1027"/>
      <c r="Z44" s="1027" t="e">
        <f>IF(AND('Mapa Riesgos de Gestión'!#REF!="Muy Baja",'Mapa Riesgos de Gestión'!#REF!="Moderado"),CONCATENATE("R",'Mapa Riesgos de Gestión'!#REF!),"")</f>
        <v>#REF!</v>
      </c>
      <c r="AA44" s="1028"/>
      <c r="AB44" s="1010" t="str">
        <f>IF(AND('Mapa Riesgos de Gestión'!$L$14="Muy Baja",'Mapa Riesgos de Gestión'!$P$14="Mayor"),CONCATENATE("R",'Mapa Riesgos de Gestión'!$A$14),"")</f>
        <v/>
      </c>
      <c r="AC44" s="1006"/>
      <c r="AD44" s="1006" t="e">
        <f>IF(AND('Mapa Riesgos de Gestión'!#REF!="Muy Baja",'Mapa Riesgos de Gestión'!#REF!="Mayor"),CONCATENATE("R",'Mapa Riesgos de Gestión'!#REF!),"")</f>
        <v>#REF!</v>
      </c>
      <c r="AE44" s="1006"/>
      <c r="AF44" s="1006" t="e">
        <f>IF(AND('Mapa Riesgos de Gestión'!#REF!="Muy Baja",'Mapa Riesgos de Gestión'!#REF!="Mayor"),CONCATENATE("R",'Mapa Riesgos de Gestión'!#REF!),"")</f>
        <v>#REF!</v>
      </c>
      <c r="AG44" s="1007"/>
      <c r="AH44" s="1017" t="str">
        <f>IF(AND('Mapa Riesgos de Gestión'!$L$14="Muy Baja",'Mapa Riesgos de Gestión'!$P$14="Catastrófico"),CONCATENATE("R",'Mapa Riesgos de Gestión'!$A$14),"")</f>
        <v/>
      </c>
      <c r="AI44" s="1018"/>
      <c r="AJ44" s="1018" t="e">
        <f>IF(AND('Mapa Riesgos de Gestión'!#REF!="Muy Baja",'Mapa Riesgos de Gestión'!#REF!="Catastrófico"),CONCATENATE("R",'Mapa Riesgos de Gestión'!#REF!),"")</f>
        <v>#REF!</v>
      </c>
      <c r="AK44" s="1018"/>
      <c r="AL44" s="1018" t="e">
        <f>IF(AND('Mapa Riesgos de Gestión'!#REF!="Muy Baja",'Mapa Riesgos de Gestión'!#REF!="Catastrófico"),CONCATENATE("R",'Mapa Riesgos de Gestión'!#REF!),"")</f>
        <v>#REF!</v>
      </c>
      <c r="AM44" s="101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row>
    <row r="45" spans="1:80" ht="15" thickBot="1" x14ac:dyDescent="0.4">
      <c r="A45" s="69"/>
      <c r="B45" s="959"/>
      <c r="C45" s="959"/>
      <c r="D45" s="960"/>
      <c r="E45" s="1003"/>
      <c r="F45" s="1004"/>
      <c r="G45" s="1004"/>
      <c r="H45" s="1004"/>
      <c r="I45" s="1005"/>
      <c r="J45" s="1038"/>
      <c r="K45" s="1039"/>
      <c r="L45" s="1039"/>
      <c r="M45" s="1039"/>
      <c r="N45" s="1039"/>
      <c r="O45" s="1040"/>
      <c r="P45" s="1038"/>
      <c r="Q45" s="1039"/>
      <c r="R45" s="1039"/>
      <c r="S45" s="1039"/>
      <c r="T45" s="1039"/>
      <c r="U45" s="1040"/>
      <c r="V45" s="1029"/>
      <c r="W45" s="1030"/>
      <c r="X45" s="1030"/>
      <c r="Y45" s="1030"/>
      <c r="Z45" s="1030"/>
      <c r="AA45" s="1031"/>
      <c r="AB45" s="1014"/>
      <c r="AC45" s="1015"/>
      <c r="AD45" s="1015"/>
      <c r="AE45" s="1015"/>
      <c r="AF45" s="1015"/>
      <c r="AG45" s="1016"/>
      <c r="AH45" s="1020"/>
      <c r="AI45" s="1021"/>
      <c r="AJ45" s="1021"/>
      <c r="AK45" s="1021"/>
      <c r="AL45" s="1021"/>
      <c r="AM45" s="1022"/>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row>
    <row r="46" spans="1:80" x14ac:dyDescent="0.35">
      <c r="A46" s="69"/>
      <c r="B46" s="69"/>
      <c r="C46" s="69"/>
      <c r="D46" s="69"/>
      <c r="E46" s="69"/>
      <c r="F46" s="69"/>
      <c r="G46" s="69"/>
      <c r="H46" s="69"/>
      <c r="I46" s="69"/>
      <c r="J46" s="997" t="s">
        <v>317</v>
      </c>
      <c r="K46" s="998"/>
      <c r="L46" s="998"/>
      <c r="M46" s="998"/>
      <c r="N46" s="998"/>
      <c r="O46" s="999"/>
      <c r="P46" s="997" t="s">
        <v>318</v>
      </c>
      <c r="Q46" s="998"/>
      <c r="R46" s="998"/>
      <c r="S46" s="998"/>
      <c r="T46" s="998"/>
      <c r="U46" s="999"/>
      <c r="V46" s="997" t="s">
        <v>319</v>
      </c>
      <c r="W46" s="998"/>
      <c r="X46" s="998"/>
      <c r="Y46" s="998"/>
      <c r="Z46" s="998"/>
      <c r="AA46" s="999"/>
      <c r="AB46" s="997" t="s">
        <v>320</v>
      </c>
      <c r="AC46" s="1013"/>
      <c r="AD46" s="998"/>
      <c r="AE46" s="998"/>
      <c r="AF46" s="998"/>
      <c r="AG46" s="999"/>
      <c r="AH46" s="997" t="s">
        <v>321</v>
      </c>
      <c r="AI46" s="998"/>
      <c r="AJ46" s="998"/>
      <c r="AK46" s="998"/>
      <c r="AL46" s="998"/>
      <c r="AM46" s="99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x14ac:dyDescent="0.35">
      <c r="A47" s="69"/>
      <c r="B47" s="69"/>
      <c r="C47" s="69"/>
      <c r="D47" s="69"/>
      <c r="E47" s="69"/>
      <c r="F47" s="69"/>
      <c r="G47" s="69"/>
      <c r="H47" s="69"/>
      <c r="I47" s="69"/>
      <c r="J47" s="1000"/>
      <c r="K47" s="1001"/>
      <c r="L47" s="1001"/>
      <c r="M47" s="1001"/>
      <c r="N47" s="1001"/>
      <c r="O47" s="1002"/>
      <c r="P47" s="1000"/>
      <c r="Q47" s="1001"/>
      <c r="R47" s="1001"/>
      <c r="S47" s="1001"/>
      <c r="T47" s="1001"/>
      <c r="U47" s="1002"/>
      <c r="V47" s="1000"/>
      <c r="W47" s="1001"/>
      <c r="X47" s="1001"/>
      <c r="Y47" s="1001"/>
      <c r="Z47" s="1001"/>
      <c r="AA47" s="1002"/>
      <c r="AB47" s="1000"/>
      <c r="AC47" s="1001"/>
      <c r="AD47" s="1001"/>
      <c r="AE47" s="1001"/>
      <c r="AF47" s="1001"/>
      <c r="AG47" s="1002"/>
      <c r="AH47" s="1000"/>
      <c r="AI47" s="1001"/>
      <c r="AJ47" s="1001"/>
      <c r="AK47" s="1001"/>
      <c r="AL47" s="1001"/>
      <c r="AM47" s="1002"/>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x14ac:dyDescent="0.35">
      <c r="A48" s="69"/>
      <c r="B48" s="69"/>
      <c r="C48" s="69"/>
      <c r="D48" s="69"/>
      <c r="E48" s="69"/>
      <c r="F48" s="69"/>
      <c r="G48" s="69"/>
      <c r="H48" s="69"/>
      <c r="I48" s="69"/>
      <c r="J48" s="1000"/>
      <c r="K48" s="1001"/>
      <c r="L48" s="1001"/>
      <c r="M48" s="1001"/>
      <c r="N48" s="1001"/>
      <c r="O48" s="1002"/>
      <c r="P48" s="1000"/>
      <c r="Q48" s="1001"/>
      <c r="R48" s="1001"/>
      <c r="S48" s="1001"/>
      <c r="T48" s="1001"/>
      <c r="U48" s="1002"/>
      <c r="V48" s="1000"/>
      <c r="W48" s="1001"/>
      <c r="X48" s="1001"/>
      <c r="Y48" s="1001"/>
      <c r="Z48" s="1001"/>
      <c r="AA48" s="1002"/>
      <c r="AB48" s="1000"/>
      <c r="AC48" s="1001"/>
      <c r="AD48" s="1001"/>
      <c r="AE48" s="1001"/>
      <c r="AF48" s="1001"/>
      <c r="AG48" s="1002"/>
      <c r="AH48" s="1000"/>
      <c r="AI48" s="1001"/>
      <c r="AJ48" s="1001"/>
      <c r="AK48" s="1001"/>
      <c r="AL48" s="1001"/>
      <c r="AM48" s="1002"/>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x14ac:dyDescent="0.35">
      <c r="A49" s="69"/>
      <c r="B49" s="69"/>
      <c r="C49" s="69"/>
      <c r="D49" s="69"/>
      <c r="E49" s="69"/>
      <c r="F49" s="69"/>
      <c r="G49" s="69"/>
      <c r="H49" s="69"/>
      <c r="I49" s="69"/>
      <c r="J49" s="1000"/>
      <c r="K49" s="1001"/>
      <c r="L49" s="1001"/>
      <c r="M49" s="1001"/>
      <c r="N49" s="1001"/>
      <c r="O49" s="1002"/>
      <c r="P49" s="1000"/>
      <c r="Q49" s="1001"/>
      <c r="R49" s="1001"/>
      <c r="S49" s="1001"/>
      <c r="T49" s="1001"/>
      <c r="U49" s="1002"/>
      <c r="V49" s="1000"/>
      <c r="W49" s="1001"/>
      <c r="X49" s="1001"/>
      <c r="Y49" s="1001"/>
      <c r="Z49" s="1001"/>
      <c r="AA49" s="1002"/>
      <c r="AB49" s="1000"/>
      <c r="AC49" s="1001"/>
      <c r="AD49" s="1001"/>
      <c r="AE49" s="1001"/>
      <c r="AF49" s="1001"/>
      <c r="AG49" s="1002"/>
      <c r="AH49" s="1000"/>
      <c r="AI49" s="1001"/>
      <c r="AJ49" s="1001"/>
      <c r="AK49" s="1001"/>
      <c r="AL49" s="1001"/>
      <c r="AM49" s="1002"/>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x14ac:dyDescent="0.35">
      <c r="A50" s="69"/>
      <c r="B50" s="69"/>
      <c r="C50" s="69"/>
      <c r="D50" s="69"/>
      <c r="E50" s="69"/>
      <c r="F50" s="69"/>
      <c r="G50" s="69"/>
      <c r="H50" s="69"/>
      <c r="I50" s="69"/>
      <c r="J50" s="1000"/>
      <c r="K50" s="1001"/>
      <c r="L50" s="1001"/>
      <c r="M50" s="1001"/>
      <c r="N50" s="1001"/>
      <c r="O50" s="1002"/>
      <c r="P50" s="1000"/>
      <c r="Q50" s="1001"/>
      <c r="R50" s="1001"/>
      <c r="S50" s="1001"/>
      <c r="T50" s="1001"/>
      <c r="U50" s="1002"/>
      <c r="V50" s="1000"/>
      <c r="W50" s="1001"/>
      <c r="X50" s="1001"/>
      <c r="Y50" s="1001"/>
      <c r="Z50" s="1001"/>
      <c r="AA50" s="1002"/>
      <c r="AB50" s="1000"/>
      <c r="AC50" s="1001"/>
      <c r="AD50" s="1001"/>
      <c r="AE50" s="1001"/>
      <c r="AF50" s="1001"/>
      <c r="AG50" s="1002"/>
      <c r="AH50" s="1000"/>
      <c r="AI50" s="1001"/>
      <c r="AJ50" s="1001"/>
      <c r="AK50" s="1001"/>
      <c r="AL50" s="1001"/>
      <c r="AM50" s="1002"/>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thickBot="1" x14ac:dyDescent="0.4">
      <c r="A51" s="69"/>
      <c r="B51" s="69"/>
      <c r="C51" s="69"/>
      <c r="D51" s="69"/>
      <c r="E51" s="69"/>
      <c r="F51" s="69"/>
      <c r="G51" s="69"/>
      <c r="H51" s="69"/>
      <c r="I51" s="69"/>
      <c r="J51" s="1003"/>
      <c r="K51" s="1004"/>
      <c r="L51" s="1004"/>
      <c r="M51" s="1004"/>
      <c r="N51" s="1004"/>
      <c r="O51" s="1005"/>
      <c r="P51" s="1003"/>
      <c r="Q51" s="1004"/>
      <c r="R51" s="1004"/>
      <c r="S51" s="1004"/>
      <c r="T51" s="1004"/>
      <c r="U51" s="1005"/>
      <c r="V51" s="1003"/>
      <c r="W51" s="1004"/>
      <c r="X51" s="1004"/>
      <c r="Y51" s="1004"/>
      <c r="Z51" s="1004"/>
      <c r="AA51" s="1005"/>
      <c r="AB51" s="1003"/>
      <c r="AC51" s="1004"/>
      <c r="AD51" s="1004"/>
      <c r="AE51" s="1004"/>
      <c r="AF51" s="1004"/>
      <c r="AG51" s="1005"/>
      <c r="AH51" s="1003"/>
      <c r="AI51" s="1004"/>
      <c r="AJ51" s="1004"/>
      <c r="AK51" s="1004"/>
      <c r="AL51" s="1004"/>
      <c r="AM51" s="1005"/>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x14ac:dyDescent="0.35">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3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35">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x14ac:dyDescent="0.3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3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3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3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3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3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x14ac:dyDescent="0.3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x14ac:dyDescent="0.3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row>
    <row r="64" spans="1:80" x14ac:dyDescent="0.3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row>
    <row r="65" spans="1:80" x14ac:dyDescent="0.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row>
    <row r="66" spans="1:80" x14ac:dyDescent="0.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row>
    <row r="67" spans="1:80" x14ac:dyDescent="0.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row>
    <row r="68" spans="1:80" x14ac:dyDescent="0.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row>
    <row r="69" spans="1:80" x14ac:dyDescent="0.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row>
    <row r="70" spans="1:80" x14ac:dyDescent="0.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row>
    <row r="71" spans="1:80" x14ac:dyDescent="0.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row>
    <row r="72" spans="1:80" x14ac:dyDescent="0.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row>
    <row r="73" spans="1:80" x14ac:dyDescent="0.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row>
    <row r="74" spans="1:80" x14ac:dyDescent="0.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row>
    <row r="75" spans="1:80" x14ac:dyDescent="0.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row>
    <row r="76" spans="1:80" x14ac:dyDescent="0.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row>
    <row r="77" spans="1:80" x14ac:dyDescent="0.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row>
    <row r="78" spans="1:80" x14ac:dyDescent="0.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row>
    <row r="79" spans="1:80" x14ac:dyDescent="0.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80" x14ac:dyDescent="0.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63" x14ac:dyDescent="0.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63" x14ac:dyDescent="0.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63" x14ac:dyDescent="0.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63" x14ac:dyDescent="0.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63" x14ac:dyDescent="0.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63" x14ac:dyDescent="0.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63" x14ac:dyDescent="0.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63" x14ac:dyDescent="0.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63" x14ac:dyDescent="0.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63" x14ac:dyDescent="0.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63" x14ac:dyDescent="0.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63" x14ac:dyDescent="0.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63" x14ac:dyDescent="0.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3" x14ac:dyDescent="0.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63" x14ac:dyDescent="0.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63" x14ac:dyDescent="0.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row>
    <row r="97" spans="1:63" x14ac:dyDescent="0.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63" x14ac:dyDescent="0.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row>
    <row r="99" spans="1:63" x14ac:dyDescent="0.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63" x14ac:dyDescent="0.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row>
    <row r="101" spans="1:63" x14ac:dyDescent="0.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63" x14ac:dyDescent="0.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row>
    <row r="103" spans="1:63" x14ac:dyDescent="0.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63" x14ac:dyDescent="0.3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row>
    <row r="105" spans="1:63" x14ac:dyDescent="0.3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63" x14ac:dyDescent="0.3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row>
    <row r="107" spans="1:63" x14ac:dyDescent="0.3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63" x14ac:dyDescent="0.3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row>
    <row r="109" spans="1:63" x14ac:dyDescent="0.3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3" x14ac:dyDescent="0.3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row>
    <row r="111" spans="1:63" x14ac:dyDescent="0.3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3" x14ac:dyDescent="0.3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row>
    <row r="113" spans="1:63" x14ac:dyDescent="0.3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63" x14ac:dyDescent="0.3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row>
    <row r="115" spans="1:63" x14ac:dyDescent="0.3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63" x14ac:dyDescent="0.3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row>
    <row r="117" spans="1:63" x14ac:dyDescent="0.3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63" x14ac:dyDescent="0.3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row>
    <row r="119" spans="1:63" x14ac:dyDescent="0.3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63" x14ac:dyDescent="0.3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row>
    <row r="121" spans="1:63" x14ac:dyDescent="0.3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row>
    <row r="122" spans="1:63" x14ac:dyDescent="0.3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row>
    <row r="123" spans="1:63" x14ac:dyDescent="0.3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row>
    <row r="124" spans="1:63" x14ac:dyDescent="0.3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row>
    <row r="125" spans="1:63" x14ac:dyDescent="0.3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row>
    <row r="126" spans="1:63" x14ac:dyDescent="0.3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row>
    <row r="127" spans="1:63" x14ac:dyDescent="0.3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row>
    <row r="128" spans="1:63" x14ac:dyDescent="0.3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row>
    <row r="129" spans="2:63" x14ac:dyDescent="0.3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row>
    <row r="130" spans="2:63" x14ac:dyDescent="0.3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row>
    <row r="131" spans="2:63" x14ac:dyDescent="0.3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row>
    <row r="132" spans="2:63" x14ac:dyDescent="0.3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row>
    <row r="133" spans="2:63" x14ac:dyDescent="0.3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row>
    <row r="134" spans="2:63" x14ac:dyDescent="0.3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row>
    <row r="135" spans="2:63" x14ac:dyDescent="0.3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row>
    <row r="136" spans="2:63" x14ac:dyDescent="0.3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row>
    <row r="137" spans="2:63" x14ac:dyDescent="0.35">
      <c r="B137" s="69"/>
      <c r="C137" s="69"/>
      <c r="D137" s="69"/>
      <c r="E137" s="69"/>
      <c r="F137" s="69"/>
      <c r="G137" s="69"/>
      <c r="H137" s="69"/>
      <c r="I137" s="69"/>
    </row>
    <row r="138" spans="2:63" x14ac:dyDescent="0.35">
      <c r="B138" s="69"/>
      <c r="C138" s="69"/>
      <c r="D138" s="69"/>
      <c r="E138" s="69"/>
      <c r="F138" s="69"/>
      <c r="G138" s="69"/>
      <c r="H138" s="69"/>
      <c r="I138" s="69"/>
    </row>
    <row r="139" spans="2:63" x14ac:dyDescent="0.35">
      <c r="B139" s="69"/>
      <c r="C139" s="69"/>
      <c r="D139" s="69"/>
      <c r="E139" s="69"/>
      <c r="F139" s="69"/>
      <c r="G139" s="69"/>
      <c r="H139" s="69"/>
      <c r="I139" s="69"/>
    </row>
    <row r="140" spans="2:63" x14ac:dyDescent="0.35">
      <c r="B140" s="69"/>
      <c r="C140" s="69"/>
      <c r="D140" s="69"/>
      <c r="E140" s="69"/>
      <c r="F140" s="69"/>
      <c r="G140" s="69"/>
      <c r="H140" s="69"/>
      <c r="I140" s="69"/>
    </row>
  </sheetData>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CM248"/>
  <sheetViews>
    <sheetView topLeftCell="P12" zoomScale="60" zoomScaleNormal="60" workbookViewId="0">
      <selection activeCell="E6" sqref="E6:I15"/>
    </sheetView>
  </sheetViews>
  <sheetFormatPr baseColWidth="10" defaultColWidth="11.453125" defaultRowHeight="14.5" x14ac:dyDescent="0.35"/>
  <cols>
    <col min="2" max="18" width="5.7265625" customWidth="1"/>
    <col min="19" max="19" width="8.453125" customWidth="1"/>
    <col min="20" max="23" width="5.7265625" customWidth="1"/>
    <col min="24" max="24" width="8.453125" customWidth="1"/>
    <col min="25" max="26" width="5.7265625" customWidth="1"/>
    <col min="27" max="27" width="10.7265625" customWidth="1"/>
    <col min="28" max="28" width="5.7265625" customWidth="1"/>
    <col min="29" max="29" width="7.453125" customWidth="1"/>
    <col min="30" max="33" width="5.7265625" customWidth="1"/>
    <col min="34" max="34" width="8.453125" customWidth="1"/>
    <col min="35" max="39" width="5.7265625" customWidth="1"/>
    <col min="41" max="46" width="5.7265625" customWidth="1"/>
  </cols>
  <sheetData>
    <row r="1" spans="1:91" x14ac:dyDescent="0.3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8" customHeight="1" x14ac:dyDescent="0.35">
      <c r="A2" s="69"/>
      <c r="B2" s="1070" t="s">
        <v>322</v>
      </c>
      <c r="C2" s="1071"/>
      <c r="D2" s="1071"/>
      <c r="E2" s="1071"/>
      <c r="F2" s="1071"/>
      <c r="G2" s="1071"/>
      <c r="H2" s="1071"/>
      <c r="I2" s="1071"/>
      <c r="J2" s="1012" t="s">
        <v>1</v>
      </c>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ht="18.75" customHeight="1" x14ac:dyDescent="0.35">
      <c r="A3" s="69"/>
      <c r="B3" s="1071"/>
      <c r="C3" s="1071"/>
      <c r="D3" s="1071"/>
      <c r="E3" s="1071"/>
      <c r="F3" s="1071"/>
      <c r="G3" s="1071"/>
      <c r="H3" s="1071"/>
      <c r="I3" s="1071"/>
      <c r="J3" s="1012"/>
      <c r="K3" s="1012"/>
      <c r="L3" s="1012"/>
      <c r="M3" s="1012"/>
      <c r="N3" s="1012"/>
      <c r="O3" s="1012"/>
      <c r="P3" s="1012"/>
      <c r="Q3" s="1012"/>
      <c r="R3" s="1012"/>
      <c r="S3" s="1012"/>
      <c r="T3" s="1012"/>
      <c r="U3" s="1012"/>
      <c r="V3" s="1012"/>
      <c r="W3" s="1012"/>
      <c r="X3" s="1012"/>
      <c r="Y3" s="1012"/>
      <c r="Z3" s="1012"/>
      <c r="AA3" s="1012"/>
      <c r="AB3" s="1012"/>
      <c r="AC3" s="1012"/>
      <c r="AD3" s="1012"/>
      <c r="AE3" s="1012"/>
      <c r="AF3" s="1012"/>
      <c r="AG3" s="1012"/>
      <c r="AH3" s="1012"/>
      <c r="AI3" s="1012"/>
      <c r="AJ3" s="1012"/>
      <c r="AK3" s="1012"/>
      <c r="AL3" s="1012"/>
      <c r="AM3" s="1012"/>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row>
    <row r="4" spans="1:91" ht="15" customHeight="1" x14ac:dyDescent="0.35">
      <c r="A4" s="69"/>
      <c r="B4" s="1071"/>
      <c r="C4" s="1071"/>
      <c r="D4" s="1071"/>
      <c r="E4" s="1071"/>
      <c r="F4" s="1071"/>
      <c r="G4" s="1071"/>
      <c r="H4" s="1071"/>
      <c r="I4" s="1071"/>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ht="15" thickBot="1" x14ac:dyDescent="0.4">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1" ht="15" customHeight="1" x14ac:dyDescent="0.35">
      <c r="A6" s="69"/>
      <c r="B6" s="959" t="s">
        <v>250</v>
      </c>
      <c r="C6" s="959"/>
      <c r="D6" s="960"/>
      <c r="E6" s="1054" t="s">
        <v>309</v>
      </c>
      <c r="F6" s="1055"/>
      <c r="G6" s="1055"/>
      <c r="H6" s="1055"/>
      <c r="I6" s="1072"/>
      <c r="J6" s="32" t="e">
        <f>IF(AND('Mapa Riesgos de Gestión'!#REF!="Muy Alta",'Mapa Riesgos de Gestión'!#REF!="Leve"),CONCATENATE("R1C",'Mapa Riesgos de Gestión'!#REF!),"")</f>
        <v>#REF!</v>
      </c>
      <c r="K6" s="33" t="e">
        <f>IF(AND('Mapa Riesgos de Gestión'!#REF!="Muy Alta",'Mapa Riesgos de Gestión'!#REF!="Leve"),CONCATENATE("R1C",'Mapa Riesgos de Gestión'!#REF!),"")</f>
        <v>#REF!</v>
      </c>
      <c r="L6" s="33" t="e">
        <f>IF(AND('Mapa Riesgos de Gestión'!#REF!="Muy Alta",'Mapa Riesgos de Gestión'!#REF!="Leve"),CONCATENATE("R1C",'Mapa Riesgos de Gestión'!#REF!),"")</f>
        <v>#REF!</v>
      </c>
      <c r="M6" s="33" t="e">
        <f>IF(AND('Mapa Riesgos de Gestión'!#REF!="Muy Alta",'Mapa Riesgos de Gestión'!#REF!="Leve"),CONCATENATE("R1C",'Mapa Riesgos de Gestión'!#REF!),"")</f>
        <v>#REF!</v>
      </c>
      <c r="N6" s="33" t="e">
        <f>IF(AND('Mapa Riesgos de Gestión'!#REF!="Muy Alta",'Mapa Riesgos de Gestión'!#REF!="Leve"),CONCATENATE("R1C",'Mapa Riesgos de Gestión'!#REF!),"")</f>
        <v>#REF!</v>
      </c>
      <c r="O6" s="34" t="e">
        <f>IF(AND('Mapa Riesgos de Gestión'!#REF!="Muy Alta",'Mapa Riesgos de Gestión'!#REF!="Leve"),CONCATENATE("R1C",'Mapa Riesgos de Gestión'!#REF!),"")</f>
        <v>#REF!</v>
      </c>
      <c r="P6" s="32" t="e">
        <f>IF(AND('Mapa Riesgos de Gestión'!#REF!="Muy Alta",'Mapa Riesgos de Gestión'!#REF!="Menor"),CONCATENATE("R1C",'Mapa Riesgos de Gestión'!#REF!),"")</f>
        <v>#REF!</v>
      </c>
      <c r="Q6" s="33" t="e">
        <f>IF(AND('Mapa Riesgos de Gestión'!#REF!="Muy Alta",'Mapa Riesgos de Gestión'!#REF!="Menor"),CONCATENATE("R1C",'Mapa Riesgos de Gestión'!#REF!),"")</f>
        <v>#REF!</v>
      </c>
      <c r="R6" s="33" t="e">
        <f>IF(AND('Mapa Riesgos de Gestión'!#REF!="Muy Alta",'Mapa Riesgos de Gestión'!#REF!="Menor"),CONCATENATE("R1C",'Mapa Riesgos de Gestión'!#REF!),"")</f>
        <v>#REF!</v>
      </c>
      <c r="S6" s="33" t="e">
        <f>IF(AND('Mapa Riesgos de Gestión'!#REF!="Muy Alta",'Mapa Riesgos de Gestión'!#REF!="Menor"),CONCATENATE("R1C",'Mapa Riesgos de Gestión'!#REF!),"")</f>
        <v>#REF!</v>
      </c>
      <c r="T6" s="33" t="e">
        <f>IF(AND('Mapa Riesgos de Gestión'!#REF!="Muy Alta",'Mapa Riesgos de Gestión'!#REF!="Menor"),CONCATENATE("R1C",'Mapa Riesgos de Gestión'!#REF!),"")</f>
        <v>#REF!</v>
      </c>
      <c r="U6" s="34" t="e">
        <f>IF(AND('Mapa Riesgos de Gestión'!#REF!="Muy Alta",'Mapa Riesgos de Gestión'!#REF!="Menor"),CONCATENATE("R1C",'Mapa Riesgos de Gestión'!#REF!),"")</f>
        <v>#REF!</v>
      </c>
      <c r="V6" s="32" t="e">
        <f>IF(AND('Mapa Riesgos de Gestión'!#REF!="Muy Alta",'Mapa Riesgos de Gestión'!#REF!="Moderado"),CONCATENATE("R1C",'Mapa Riesgos de Gestión'!#REF!),"")</f>
        <v>#REF!</v>
      </c>
      <c r="W6" s="33" t="e">
        <f>IF(AND('Mapa Riesgos de Gestión'!#REF!="Muy Alta",'Mapa Riesgos de Gestión'!#REF!="Moderado"),CONCATENATE("R1C",'Mapa Riesgos de Gestión'!#REF!),"")</f>
        <v>#REF!</v>
      </c>
      <c r="X6" s="33" t="e">
        <f>IF(AND('Mapa Riesgos de Gestión'!#REF!="Muy Alta",'Mapa Riesgos de Gestión'!#REF!="Moderado"),CONCATENATE("R1C",'Mapa Riesgos de Gestión'!#REF!),"")</f>
        <v>#REF!</v>
      </c>
      <c r="Y6" s="33" t="e">
        <f>IF(AND('Mapa Riesgos de Gestión'!#REF!="Muy Alta",'Mapa Riesgos de Gestión'!#REF!="Moderado"),CONCATENATE("R1C",'Mapa Riesgos de Gestión'!#REF!),"")</f>
        <v>#REF!</v>
      </c>
      <c r="Z6" s="33" t="e">
        <f>IF(AND('Mapa Riesgos de Gestión'!#REF!="Muy Alta",'Mapa Riesgos de Gestión'!#REF!="Moderado"),CONCATENATE("R1C",'Mapa Riesgos de Gestión'!#REF!),"")</f>
        <v>#REF!</v>
      </c>
      <c r="AA6" s="34" t="e">
        <f>IF(AND('Mapa Riesgos de Gestión'!#REF!="Muy Alta",'Mapa Riesgos de Gestión'!#REF!="Moderado"),CONCATENATE("R1C",'Mapa Riesgos de Gestión'!#REF!),"")</f>
        <v>#REF!</v>
      </c>
      <c r="AB6" s="32" t="e">
        <f>IF(AND('Mapa Riesgos de Gestión'!#REF!="Muy Alta",'Mapa Riesgos de Gestión'!#REF!="Mayor"),CONCATENATE("R1C",'Mapa Riesgos de Gestión'!#REF!),"")</f>
        <v>#REF!</v>
      </c>
      <c r="AC6" s="33" t="e">
        <f>IF(AND('Mapa Riesgos de Gestión'!#REF!="Muy Alta",'Mapa Riesgos de Gestión'!#REF!="Mayor"),CONCATENATE("R1C",'Mapa Riesgos de Gestión'!#REF!),"")</f>
        <v>#REF!</v>
      </c>
      <c r="AD6" s="33" t="e">
        <f>IF(AND('Mapa Riesgos de Gestión'!#REF!="Muy Alta",'Mapa Riesgos de Gestión'!#REF!="Mayor"),CONCATENATE("R1C",'Mapa Riesgos de Gestión'!#REF!),"")</f>
        <v>#REF!</v>
      </c>
      <c r="AE6" s="33" t="e">
        <f>IF(AND('Mapa Riesgos de Gestión'!#REF!="Muy Alta",'Mapa Riesgos de Gestión'!#REF!="Mayor"),CONCATENATE("R1C",'Mapa Riesgos de Gestión'!#REF!),"")</f>
        <v>#REF!</v>
      </c>
      <c r="AF6" s="33" t="e">
        <f>IF(AND('Mapa Riesgos de Gestión'!#REF!="Muy Alta",'Mapa Riesgos de Gestión'!#REF!="Mayor"),CONCATENATE("R1C",'Mapa Riesgos de Gestión'!#REF!),"")</f>
        <v>#REF!</v>
      </c>
      <c r="AG6" s="34" t="e">
        <f>IF(AND('Mapa Riesgos de Gestión'!#REF!="Muy Alta",'Mapa Riesgos de Gestión'!#REF!="Mayor"),CONCATENATE("R1C",'Mapa Riesgos de Gestión'!#REF!),"")</f>
        <v>#REF!</v>
      </c>
      <c r="AH6" s="35" t="e">
        <f>IF(AND('Mapa Riesgos de Gestión'!#REF!="Muy Alta",'Mapa Riesgos de Gestión'!#REF!="Catastrófico"),CONCATENATE("R1C",'Mapa Riesgos de Gestión'!#REF!),"")</f>
        <v>#REF!</v>
      </c>
      <c r="AI6" s="36" t="e">
        <f>IF(AND('Mapa Riesgos de Gestión'!#REF!="Muy Alta",'Mapa Riesgos de Gestión'!#REF!="Catastrófico"),CONCATENATE("R1C",'Mapa Riesgos de Gestión'!#REF!),"")</f>
        <v>#REF!</v>
      </c>
      <c r="AJ6" s="36" t="e">
        <f>IF(AND('Mapa Riesgos de Gestión'!#REF!="Muy Alta",'Mapa Riesgos de Gestión'!#REF!="Catastrófico"),CONCATENATE("R1C",'Mapa Riesgos de Gestión'!#REF!),"")</f>
        <v>#REF!</v>
      </c>
      <c r="AK6" s="36" t="e">
        <f>IF(AND('Mapa Riesgos de Gestión'!#REF!="Muy Alta",'Mapa Riesgos de Gestión'!#REF!="Catastrófico"),CONCATENATE("R1C",'Mapa Riesgos de Gestión'!#REF!),"")</f>
        <v>#REF!</v>
      </c>
      <c r="AL6" s="36" t="e">
        <f>IF(AND('Mapa Riesgos de Gestión'!#REF!="Muy Alta",'Mapa Riesgos de Gestión'!#REF!="Catastrófico"),CONCATENATE("R1C",'Mapa Riesgos de Gestión'!#REF!),"")</f>
        <v>#REF!</v>
      </c>
      <c r="AM6" s="37" t="e">
        <f>IF(AND('Mapa Riesgos de Gestión'!#REF!="Muy Alta",'Mapa Riesgos de Gestión'!#REF!="Catastrófico"),CONCATENATE("R1C",'Mapa Riesgos de Gestión'!#REF!),"")</f>
        <v>#REF!</v>
      </c>
      <c r="AN6" s="69"/>
      <c r="AO6" s="1061" t="s">
        <v>310</v>
      </c>
      <c r="AP6" s="1062"/>
      <c r="AQ6" s="1062"/>
      <c r="AR6" s="1062"/>
      <c r="AS6" s="1062"/>
      <c r="AT6" s="1063"/>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row>
    <row r="7" spans="1:91" ht="15" customHeight="1" x14ac:dyDescent="0.35">
      <c r="A7" s="69"/>
      <c r="B7" s="959"/>
      <c r="C7" s="959"/>
      <c r="D7" s="960"/>
      <c r="E7" s="1058"/>
      <c r="F7" s="1057"/>
      <c r="G7" s="1057"/>
      <c r="H7" s="1057"/>
      <c r="I7" s="1073"/>
      <c r="J7" s="38" t="e">
        <f>IF(AND('Mapa Riesgos de Gestión'!#REF!="Muy Alta",'Mapa Riesgos de Gestión'!#REF!="Leve"),CONCATENATE("R2C",'Mapa Riesgos de Gestión'!#REF!),"")</f>
        <v>#REF!</v>
      </c>
      <c r="K7" s="39" t="e">
        <f>IF(AND('Mapa Riesgos de Gestión'!#REF!="Muy Alta",'Mapa Riesgos de Gestión'!#REF!="Leve"),CONCATENATE("R2C",'Mapa Riesgos de Gestión'!#REF!),"")</f>
        <v>#REF!</v>
      </c>
      <c r="L7" s="39" t="e">
        <f>IF(AND('Mapa Riesgos de Gestión'!#REF!="Muy Alta",'Mapa Riesgos de Gestión'!#REF!="Leve"),CONCATENATE("R2C",'Mapa Riesgos de Gestión'!#REF!),"")</f>
        <v>#REF!</v>
      </c>
      <c r="M7" s="39" t="e">
        <f>IF(AND('Mapa Riesgos de Gestión'!#REF!="Muy Alta",'Mapa Riesgos de Gestión'!#REF!="Leve"),CONCATENATE("R2C",'Mapa Riesgos de Gestión'!#REF!),"")</f>
        <v>#REF!</v>
      </c>
      <c r="N7" s="39" t="e">
        <f>IF(AND('Mapa Riesgos de Gestión'!#REF!="Muy Alta",'Mapa Riesgos de Gestión'!#REF!="Leve"),CONCATENATE("R2C",'Mapa Riesgos de Gestión'!#REF!),"")</f>
        <v>#REF!</v>
      </c>
      <c r="O7" s="40" t="e">
        <f>IF(AND('Mapa Riesgos de Gestión'!#REF!="Muy Alta",'Mapa Riesgos de Gestión'!#REF!="Leve"),CONCATENATE("R2C",'Mapa Riesgos de Gestión'!#REF!),"")</f>
        <v>#REF!</v>
      </c>
      <c r="P7" s="38" t="e">
        <f>IF(AND('Mapa Riesgos de Gestión'!#REF!="Muy Alta",'Mapa Riesgos de Gestión'!#REF!="Menor"),CONCATENATE("R2C",'Mapa Riesgos de Gestión'!#REF!),"")</f>
        <v>#REF!</v>
      </c>
      <c r="Q7" s="39" t="e">
        <f>IF(AND('Mapa Riesgos de Gestión'!#REF!="Muy Alta",'Mapa Riesgos de Gestión'!#REF!="Menor"),CONCATENATE("R2C",'Mapa Riesgos de Gestión'!#REF!),"")</f>
        <v>#REF!</v>
      </c>
      <c r="R7" s="39" t="e">
        <f>IF(AND('Mapa Riesgos de Gestión'!#REF!="Muy Alta",'Mapa Riesgos de Gestión'!#REF!="Menor"),CONCATENATE("R2C",'Mapa Riesgos de Gestión'!#REF!),"")</f>
        <v>#REF!</v>
      </c>
      <c r="S7" s="39" t="e">
        <f>IF(AND('Mapa Riesgos de Gestión'!#REF!="Muy Alta",'Mapa Riesgos de Gestión'!#REF!="Menor"),CONCATENATE("R2C",'Mapa Riesgos de Gestión'!#REF!),"")</f>
        <v>#REF!</v>
      </c>
      <c r="T7" s="39" t="e">
        <f>IF(AND('Mapa Riesgos de Gestión'!#REF!="Muy Alta",'Mapa Riesgos de Gestión'!#REF!="Menor"),CONCATENATE("R2C",'Mapa Riesgos de Gestión'!#REF!),"")</f>
        <v>#REF!</v>
      </c>
      <c r="U7" s="40" t="e">
        <f>IF(AND('Mapa Riesgos de Gestión'!#REF!="Muy Alta",'Mapa Riesgos de Gestión'!#REF!="Menor"),CONCATENATE("R2C",'Mapa Riesgos de Gestión'!#REF!),"")</f>
        <v>#REF!</v>
      </c>
      <c r="V7" s="38" t="e">
        <f>IF(AND('Mapa Riesgos de Gestión'!#REF!="Muy Alta",'Mapa Riesgos de Gestión'!#REF!="Moderado"),CONCATENATE("R2C",'Mapa Riesgos de Gestión'!#REF!),"")</f>
        <v>#REF!</v>
      </c>
      <c r="W7" s="39" t="e">
        <f>IF(AND('Mapa Riesgos de Gestión'!#REF!="Muy Alta",'Mapa Riesgos de Gestión'!#REF!="Moderado"),CONCATENATE("R2C",'Mapa Riesgos de Gestión'!#REF!),"")</f>
        <v>#REF!</v>
      </c>
      <c r="X7" s="39" t="e">
        <f>IF(AND('Mapa Riesgos de Gestión'!#REF!="Muy Alta",'Mapa Riesgos de Gestión'!#REF!="Moderado"),CONCATENATE("R2C",'Mapa Riesgos de Gestión'!#REF!),"")</f>
        <v>#REF!</v>
      </c>
      <c r="Y7" s="39" t="e">
        <f>IF(AND('Mapa Riesgos de Gestión'!#REF!="Muy Alta",'Mapa Riesgos de Gestión'!#REF!="Moderado"),CONCATENATE("R2C",'Mapa Riesgos de Gestión'!#REF!),"")</f>
        <v>#REF!</v>
      </c>
      <c r="Z7" s="39" t="e">
        <f>IF(AND('Mapa Riesgos de Gestión'!#REF!="Muy Alta",'Mapa Riesgos de Gestión'!#REF!="Moderado"),CONCATENATE("R2C",'Mapa Riesgos de Gestión'!#REF!),"")</f>
        <v>#REF!</v>
      </c>
      <c r="AA7" s="40" t="e">
        <f>IF(AND('Mapa Riesgos de Gestión'!#REF!="Muy Alta",'Mapa Riesgos de Gestión'!#REF!="Moderado"),CONCATENATE("R2C",'Mapa Riesgos de Gestión'!#REF!),"")</f>
        <v>#REF!</v>
      </c>
      <c r="AB7" s="38" t="e">
        <f>IF(AND('Mapa Riesgos de Gestión'!#REF!="Muy Alta",'Mapa Riesgos de Gestión'!#REF!="Mayor"),CONCATENATE("R2C",'Mapa Riesgos de Gestión'!#REF!),"")</f>
        <v>#REF!</v>
      </c>
      <c r="AC7" s="39" t="e">
        <f>IF(AND('Mapa Riesgos de Gestión'!#REF!="Muy Alta",'Mapa Riesgos de Gestión'!#REF!="Mayor"),CONCATENATE("R2C",'Mapa Riesgos de Gestión'!#REF!),"")</f>
        <v>#REF!</v>
      </c>
      <c r="AD7" s="39" t="e">
        <f>IF(AND('Mapa Riesgos de Gestión'!#REF!="Muy Alta",'Mapa Riesgos de Gestión'!#REF!="Mayor"),CONCATENATE("R2C",'Mapa Riesgos de Gestión'!#REF!),"")</f>
        <v>#REF!</v>
      </c>
      <c r="AE7" s="39" t="e">
        <f>IF(AND('Mapa Riesgos de Gestión'!#REF!="Muy Alta",'Mapa Riesgos de Gestión'!#REF!="Mayor"),CONCATENATE("R2C",'Mapa Riesgos de Gestión'!#REF!),"")</f>
        <v>#REF!</v>
      </c>
      <c r="AF7" s="39" t="e">
        <f>IF(AND('Mapa Riesgos de Gestión'!#REF!="Muy Alta",'Mapa Riesgos de Gestión'!#REF!="Mayor"),CONCATENATE("R2C",'Mapa Riesgos de Gestión'!#REF!),"")</f>
        <v>#REF!</v>
      </c>
      <c r="AG7" s="40" t="e">
        <f>IF(AND('Mapa Riesgos de Gestión'!#REF!="Muy Alta",'Mapa Riesgos de Gestión'!#REF!="Mayor"),CONCATENATE("R2C",'Mapa Riesgos de Gestión'!#REF!),"")</f>
        <v>#REF!</v>
      </c>
      <c r="AH7" s="41" t="e">
        <f>IF(AND('Mapa Riesgos de Gestión'!#REF!="Muy Alta",'Mapa Riesgos de Gestión'!#REF!="Catastrófico"),CONCATENATE("R2C",'Mapa Riesgos de Gestión'!#REF!),"")</f>
        <v>#REF!</v>
      </c>
      <c r="AI7" s="42" t="e">
        <f>IF(AND('Mapa Riesgos de Gestión'!#REF!="Muy Alta",'Mapa Riesgos de Gestión'!#REF!="Catastrófico"),CONCATENATE("R2C",'Mapa Riesgos de Gestión'!#REF!),"")</f>
        <v>#REF!</v>
      </c>
      <c r="AJ7" s="42" t="e">
        <f>IF(AND('Mapa Riesgos de Gestión'!#REF!="Muy Alta",'Mapa Riesgos de Gestión'!#REF!="Catastrófico"),CONCATENATE("R2C",'Mapa Riesgos de Gestión'!#REF!),"")</f>
        <v>#REF!</v>
      </c>
      <c r="AK7" s="42" t="e">
        <f>IF(AND('Mapa Riesgos de Gestión'!#REF!="Muy Alta",'Mapa Riesgos de Gestión'!#REF!="Catastrófico"),CONCATENATE("R2C",'Mapa Riesgos de Gestión'!#REF!),"")</f>
        <v>#REF!</v>
      </c>
      <c r="AL7" s="42" t="e">
        <f>IF(AND('Mapa Riesgos de Gestión'!#REF!="Muy Alta",'Mapa Riesgos de Gestión'!#REF!="Catastrófico"),CONCATENATE("R2C",'Mapa Riesgos de Gestión'!#REF!),"")</f>
        <v>#REF!</v>
      </c>
      <c r="AM7" s="43" t="e">
        <f>IF(AND('Mapa Riesgos de Gestión'!#REF!="Muy Alta",'Mapa Riesgos de Gestión'!#REF!="Catastrófico"),CONCATENATE("R2C",'Mapa Riesgos de Gestión'!#REF!),"")</f>
        <v>#REF!</v>
      </c>
      <c r="AN7" s="69"/>
      <c r="AO7" s="1064"/>
      <c r="AP7" s="1065"/>
      <c r="AQ7" s="1065"/>
      <c r="AR7" s="1065"/>
      <c r="AS7" s="1065"/>
      <c r="AT7" s="1066"/>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row>
    <row r="8" spans="1:91" ht="15" customHeight="1" x14ac:dyDescent="0.35">
      <c r="A8" s="69"/>
      <c r="B8" s="959"/>
      <c r="C8" s="959"/>
      <c r="D8" s="960"/>
      <c r="E8" s="1058"/>
      <c r="F8" s="1057"/>
      <c r="G8" s="1057"/>
      <c r="H8" s="1057"/>
      <c r="I8" s="1073"/>
      <c r="J8" s="38" t="e">
        <f>IF(AND('Mapa Riesgos de Gestión'!#REF!="Muy Alta",'Mapa Riesgos de Gestión'!#REF!="Leve"),CONCATENATE("R3C",'Mapa Riesgos de Gestión'!#REF!),"")</f>
        <v>#REF!</v>
      </c>
      <c r="K8" s="39" t="e">
        <f>IF(AND('Mapa Riesgos de Gestión'!#REF!="Muy Alta",'Mapa Riesgos de Gestión'!#REF!="Leve"),CONCATENATE("R3C",'Mapa Riesgos de Gestión'!#REF!),"")</f>
        <v>#REF!</v>
      </c>
      <c r="L8" s="39" t="e">
        <f>IF(AND('Mapa Riesgos de Gestión'!#REF!="Muy Alta",'Mapa Riesgos de Gestión'!#REF!="Leve"),CONCATENATE("R3C",'Mapa Riesgos de Gestión'!#REF!),"")</f>
        <v>#REF!</v>
      </c>
      <c r="M8" s="39" t="e">
        <f>IF(AND('Mapa Riesgos de Gestión'!#REF!="Muy Alta",'Mapa Riesgos de Gestión'!#REF!="Leve"),CONCATENATE("R3C",'Mapa Riesgos de Gestión'!#REF!),"")</f>
        <v>#REF!</v>
      </c>
      <c r="N8" s="39" t="e">
        <f>IF(AND('Mapa Riesgos de Gestión'!#REF!="Muy Alta",'Mapa Riesgos de Gestión'!#REF!="Leve"),CONCATENATE("R3C",'Mapa Riesgos de Gestión'!#REF!),"")</f>
        <v>#REF!</v>
      </c>
      <c r="O8" s="40" t="e">
        <f>IF(AND('Mapa Riesgos de Gestión'!#REF!="Muy Alta",'Mapa Riesgos de Gestión'!#REF!="Leve"),CONCATENATE("R3C",'Mapa Riesgos de Gestión'!#REF!),"")</f>
        <v>#REF!</v>
      </c>
      <c r="P8" s="38" t="e">
        <f>IF(AND('Mapa Riesgos de Gestión'!#REF!="Muy Alta",'Mapa Riesgos de Gestión'!#REF!="Menor"),CONCATENATE("R3C",'Mapa Riesgos de Gestión'!#REF!),"")</f>
        <v>#REF!</v>
      </c>
      <c r="Q8" s="39" t="e">
        <f>IF(AND('Mapa Riesgos de Gestión'!#REF!="Muy Alta",'Mapa Riesgos de Gestión'!#REF!="Menor"),CONCATENATE("R3C",'Mapa Riesgos de Gestión'!#REF!),"")</f>
        <v>#REF!</v>
      </c>
      <c r="R8" s="39" t="e">
        <f>IF(AND('Mapa Riesgos de Gestión'!#REF!="Muy Alta",'Mapa Riesgos de Gestión'!#REF!="Menor"),CONCATENATE("R3C",'Mapa Riesgos de Gestión'!#REF!),"")</f>
        <v>#REF!</v>
      </c>
      <c r="S8" s="39" t="e">
        <f>IF(AND('Mapa Riesgos de Gestión'!#REF!="Muy Alta",'Mapa Riesgos de Gestión'!#REF!="Menor"),CONCATENATE("R3C",'Mapa Riesgos de Gestión'!#REF!),"")</f>
        <v>#REF!</v>
      </c>
      <c r="T8" s="39" t="e">
        <f>IF(AND('Mapa Riesgos de Gestión'!#REF!="Muy Alta",'Mapa Riesgos de Gestión'!#REF!="Menor"),CONCATENATE("R3C",'Mapa Riesgos de Gestión'!#REF!),"")</f>
        <v>#REF!</v>
      </c>
      <c r="U8" s="40" t="e">
        <f>IF(AND('Mapa Riesgos de Gestión'!#REF!="Muy Alta",'Mapa Riesgos de Gestión'!#REF!="Menor"),CONCATENATE("R3C",'Mapa Riesgos de Gestión'!#REF!),"")</f>
        <v>#REF!</v>
      </c>
      <c r="V8" s="38" t="e">
        <f>IF(AND('Mapa Riesgos de Gestión'!#REF!="Muy Alta",'Mapa Riesgos de Gestión'!#REF!="Moderado"),CONCATENATE("R3C",'Mapa Riesgos de Gestión'!#REF!),"")</f>
        <v>#REF!</v>
      </c>
      <c r="W8" s="39" t="e">
        <f>IF(AND('Mapa Riesgos de Gestión'!#REF!="Muy Alta",'Mapa Riesgos de Gestión'!#REF!="Moderado"),CONCATENATE("R3C",'Mapa Riesgos de Gestión'!#REF!),"")</f>
        <v>#REF!</v>
      </c>
      <c r="X8" s="39" t="e">
        <f>IF(AND('Mapa Riesgos de Gestión'!#REF!="Muy Alta",'Mapa Riesgos de Gestión'!#REF!="Moderado"),CONCATENATE("R3C",'Mapa Riesgos de Gestión'!#REF!),"")</f>
        <v>#REF!</v>
      </c>
      <c r="Y8" s="39" t="e">
        <f>IF(AND('Mapa Riesgos de Gestión'!#REF!="Muy Alta",'Mapa Riesgos de Gestión'!#REF!="Moderado"),CONCATENATE("R3C",'Mapa Riesgos de Gestión'!#REF!),"")</f>
        <v>#REF!</v>
      </c>
      <c r="Z8" s="39" t="e">
        <f>IF(AND('Mapa Riesgos de Gestión'!#REF!="Muy Alta",'Mapa Riesgos de Gestión'!#REF!="Moderado"),CONCATENATE("R3C",'Mapa Riesgos de Gestión'!#REF!),"")</f>
        <v>#REF!</v>
      </c>
      <c r="AA8" s="40" t="e">
        <f>IF(AND('Mapa Riesgos de Gestión'!#REF!="Muy Alta",'Mapa Riesgos de Gestión'!#REF!="Moderado"),CONCATENATE("R3C",'Mapa Riesgos de Gestión'!#REF!),"")</f>
        <v>#REF!</v>
      </c>
      <c r="AB8" s="38" t="e">
        <f>IF(AND('Mapa Riesgos de Gestión'!#REF!="Muy Alta",'Mapa Riesgos de Gestión'!#REF!="Mayor"),CONCATENATE("R3C",'Mapa Riesgos de Gestión'!#REF!),"")</f>
        <v>#REF!</v>
      </c>
      <c r="AC8" s="39" t="e">
        <f>IF(AND('Mapa Riesgos de Gestión'!#REF!="Muy Alta",'Mapa Riesgos de Gestión'!#REF!="Mayor"),CONCATENATE("R3C",'Mapa Riesgos de Gestión'!#REF!),"")</f>
        <v>#REF!</v>
      </c>
      <c r="AD8" s="39" t="e">
        <f>IF(AND('Mapa Riesgos de Gestión'!#REF!="Muy Alta",'Mapa Riesgos de Gestión'!#REF!="Mayor"),CONCATENATE("R3C",'Mapa Riesgos de Gestión'!#REF!),"")</f>
        <v>#REF!</v>
      </c>
      <c r="AE8" s="39" t="e">
        <f>IF(AND('Mapa Riesgos de Gestión'!#REF!="Muy Alta",'Mapa Riesgos de Gestión'!#REF!="Mayor"),CONCATENATE("R3C",'Mapa Riesgos de Gestión'!#REF!),"")</f>
        <v>#REF!</v>
      </c>
      <c r="AF8" s="39" t="e">
        <f>IF(AND('Mapa Riesgos de Gestión'!#REF!="Muy Alta",'Mapa Riesgos de Gestión'!#REF!="Mayor"),CONCATENATE("R3C",'Mapa Riesgos de Gestión'!#REF!),"")</f>
        <v>#REF!</v>
      </c>
      <c r="AG8" s="40" t="e">
        <f>IF(AND('Mapa Riesgos de Gestión'!#REF!="Muy Alta",'Mapa Riesgos de Gestión'!#REF!="Mayor"),CONCATENATE("R3C",'Mapa Riesgos de Gestión'!#REF!),"")</f>
        <v>#REF!</v>
      </c>
      <c r="AH8" s="41" t="e">
        <f>IF(AND('Mapa Riesgos de Gestión'!#REF!="Muy Alta",'Mapa Riesgos de Gestión'!#REF!="Catastrófico"),CONCATENATE("R3C",'Mapa Riesgos de Gestión'!#REF!),"")</f>
        <v>#REF!</v>
      </c>
      <c r="AI8" s="42" t="e">
        <f>IF(AND('Mapa Riesgos de Gestión'!#REF!="Muy Alta",'Mapa Riesgos de Gestión'!#REF!="Catastrófico"),CONCATENATE("R3C",'Mapa Riesgos de Gestión'!#REF!),"")</f>
        <v>#REF!</v>
      </c>
      <c r="AJ8" s="42" t="e">
        <f>IF(AND('Mapa Riesgos de Gestión'!#REF!="Muy Alta",'Mapa Riesgos de Gestión'!#REF!="Catastrófico"),CONCATENATE("R3C",'Mapa Riesgos de Gestión'!#REF!),"")</f>
        <v>#REF!</v>
      </c>
      <c r="AK8" s="42" t="e">
        <f>IF(AND('Mapa Riesgos de Gestión'!#REF!="Muy Alta",'Mapa Riesgos de Gestión'!#REF!="Catastrófico"),CONCATENATE("R3C",'Mapa Riesgos de Gestión'!#REF!),"")</f>
        <v>#REF!</v>
      </c>
      <c r="AL8" s="42" t="e">
        <f>IF(AND('Mapa Riesgos de Gestión'!#REF!="Muy Alta",'Mapa Riesgos de Gestión'!#REF!="Catastrófico"),CONCATENATE("R3C",'Mapa Riesgos de Gestión'!#REF!),"")</f>
        <v>#REF!</v>
      </c>
      <c r="AM8" s="43" t="e">
        <f>IF(AND('Mapa Riesgos de Gestión'!#REF!="Muy Alta",'Mapa Riesgos de Gestión'!#REF!="Catastrófico"),CONCATENATE("R3C",'Mapa Riesgos de Gestión'!#REF!),"")</f>
        <v>#REF!</v>
      </c>
      <c r="AN8" s="69"/>
      <c r="AO8" s="1064"/>
      <c r="AP8" s="1065"/>
      <c r="AQ8" s="1065"/>
      <c r="AR8" s="1065"/>
      <c r="AS8" s="1065"/>
      <c r="AT8" s="1066"/>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row>
    <row r="9" spans="1:91" ht="15" customHeight="1" x14ac:dyDescent="0.35">
      <c r="A9" s="69"/>
      <c r="B9" s="959"/>
      <c r="C9" s="959"/>
      <c r="D9" s="960"/>
      <c r="E9" s="1058"/>
      <c r="F9" s="1057"/>
      <c r="G9" s="1057"/>
      <c r="H9" s="1057"/>
      <c r="I9" s="1073"/>
      <c r="J9" s="38" t="e">
        <f>IF(AND('Mapa Riesgos de Gestión'!#REF!="Muy Alta",'Mapa Riesgos de Gestión'!#REF!="Leve"),CONCATENATE("R4C",'Mapa Riesgos de Gestión'!#REF!),"")</f>
        <v>#REF!</v>
      </c>
      <c r="K9" s="39" t="e">
        <f>IF(AND('Mapa Riesgos de Gestión'!#REF!="Muy Alta",'Mapa Riesgos de Gestión'!#REF!="Leve"),CONCATENATE("R4C",'Mapa Riesgos de Gestión'!#REF!),"")</f>
        <v>#REF!</v>
      </c>
      <c r="L9" s="39" t="e">
        <f>IF(AND('Mapa Riesgos de Gestión'!#REF!="Muy Alta",'Mapa Riesgos de Gestión'!#REF!="Leve"),CONCATENATE("R4C",'Mapa Riesgos de Gestión'!#REF!),"")</f>
        <v>#REF!</v>
      </c>
      <c r="M9" s="39" t="e">
        <f>IF(AND('Mapa Riesgos de Gestión'!#REF!="Muy Alta",'Mapa Riesgos de Gestión'!#REF!="Leve"),CONCATENATE("R4C",'Mapa Riesgos de Gestión'!#REF!),"")</f>
        <v>#REF!</v>
      </c>
      <c r="N9" s="39" t="e">
        <f>IF(AND('Mapa Riesgos de Gestión'!#REF!="Muy Alta",'Mapa Riesgos de Gestión'!#REF!="Leve"),CONCATENATE("R4C",'Mapa Riesgos de Gestión'!#REF!),"")</f>
        <v>#REF!</v>
      </c>
      <c r="O9" s="40" t="e">
        <f>IF(AND('Mapa Riesgos de Gestión'!#REF!="Muy Alta",'Mapa Riesgos de Gestión'!#REF!="Leve"),CONCATENATE("R4C",'Mapa Riesgos de Gestión'!#REF!),"")</f>
        <v>#REF!</v>
      </c>
      <c r="P9" s="38" t="e">
        <f>IF(AND('Mapa Riesgos de Gestión'!#REF!="Muy Alta",'Mapa Riesgos de Gestión'!#REF!="Menor"),CONCATENATE("R4C",'Mapa Riesgos de Gestión'!#REF!),"")</f>
        <v>#REF!</v>
      </c>
      <c r="Q9" s="39" t="e">
        <f>IF(AND('Mapa Riesgos de Gestión'!#REF!="Muy Alta",'Mapa Riesgos de Gestión'!#REF!="Menor"),CONCATENATE("R4C",'Mapa Riesgos de Gestión'!#REF!),"")</f>
        <v>#REF!</v>
      </c>
      <c r="R9" s="39" t="e">
        <f>IF(AND('Mapa Riesgos de Gestión'!#REF!="Muy Alta",'Mapa Riesgos de Gestión'!#REF!="Menor"),CONCATENATE("R4C",'Mapa Riesgos de Gestión'!#REF!),"")</f>
        <v>#REF!</v>
      </c>
      <c r="S9" s="39" t="e">
        <f>IF(AND('Mapa Riesgos de Gestión'!#REF!="Muy Alta",'Mapa Riesgos de Gestión'!#REF!="Menor"),CONCATENATE("R4C",'Mapa Riesgos de Gestión'!#REF!),"")</f>
        <v>#REF!</v>
      </c>
      <c r="T9" s="39" t="e">
        <f>IF(AND('Mapa Riesgos de Gestión'!#REF!="Muy Alta",'Mapa Riesgos de Gestión'!#REF!="Menor"),CONCATENATE("R4C",'Mapa Riesgos de Gestión'!#REF!),"")</f>
        <v>#REF!</v>
      </c>
      <c r="U9" s="40" t="e">
        <f>IF(AND('Mapa Riesgos de Gestión'!#REF!="Muy Alta",'Mapa Riesgos de Gestión'!#REF!="Menor"),CONCATENATE("R4C",'Mapa Riesgos de Gestión'!#REF!),"")</f>
        <v>#REF!</v>
      </c>
      <c r="V9" s="38" t="e">
        <f>IF(AND('Mapa Riesgos de Gestión'!#REF!="Muy Alta",'Mapa Riesgos de Gestión'!#REF!="Moderado"),CONCATENATE("R4C",'Mapa Riesgos de Gestión'!#REF!),"")</f>
        <v>#REF!</v>
      </c>
      <c r="W9" s="39" t="e">
        <f>IF(AND('Mapa Riesgos de Gestión'!#REF!="Muy Alta",'Mapa Riesgos de Gestión'!#REF!="Moderado"),CONCATENATE("R4C",'Mapa Riesgos de Gestión'!#REF!),"")</f>
        <v>#REF!</v>
      </c>
      <c r="X9" s="39" t="e">
        <f>IF(AND('Mapa Riesgos de Gestión'!#REF!="Muy Alta",'Mapa Riesgos de Gestión'!#REF!="Moderado"),CONCATENATE("R4C",'Mapa Riesgos de Gestión'!#REF!),"")</f>
        <v>#REF!</v>
      </c>
      <c r="Y9" s="39" t="e">
        <f>IF(AND('Mapa Riesgos de Gestión'!#REF!="Muy Alta",'Mapa Riesgos de Gestión'!#REF!="Moderado"),CONCATENATE("R4C",'Mapa Riesgos de Gestión'!#REF!),"")</f>
        <v>#REF!</v>
      </c>
      <c r="Z9" s="39" t="e">
        <f>IF(AND('Mapa Riesgos de Gestión'!#REF!="Muy Alta",'Mapa Riesgos de Gestión'!#REF!="Moderado"),CONCATENATE("R4C",'Mapa Riesgos de Gestión'!#REF!),"")</f>
        <v>#REF!</v>
      </c>
      <c r="AA9" s="40" t="e">
        <f>IF(AND('Mapa Riesgos de Gestión'!#REF!="Muy Alta",'Mapa Riesgos de Gestión'!#REF!="Moderado"),CONCATENATE("R4C",'Mapa Riesgos de Gestión'!#REF!),"")</f>
        <v>#REF!</v>
      </c>
      <c r="AB9" s="38" t="e">
        <f>IF(AND('Mapa Riesgos de Gestión'!#REF!="Muy Alta",'Mapa Riesgos de Gestión'!#REF!="Mayor"),CONCATENATE("R4C",'Mapa Riesgos de Gestión'!#REF!),"")</f>
        <v>#REF!</v>
      </c>
      <c r="AC9" s="39" t="e">
        <f>IF(AND('Mapa Riesgos de Gestión'!#REF!="Muy Alta",'Mapa Riesgos de Gestión'!#REF!="Mayor"),CONCATENATE("R4C",'Mapa Riesgos de Gestión'!#REF!),"")</f>
        <v>#REF!</v>
      </c>
      <c r="AD9" s="39" t="e">
        <f>IF(AND('Mapa Riesgos de Gestión'!#REF!="Muy Alta",'Mapa Riesgos de Gestión'!#REF!="Mayor"),CONCATENATE("R4C",'Mapa Riesgos de Gestión'!#REF!),"")</f>
        <v>#REF!</v>
      </c>
      <c r="AE9" s="39" t="e">
        <f>IF(AND('Mapa Riesgos de Gestión'!#REF!="Muy Alta",'Mapa Riesgos de Gestión'!#REF!="Mayor"),CONCATENATE("R4C",'Mapa Riesgos de Gestión'!#REF!),"")</f>
        <v>#REF!</v>
      </c>
      <c r="AF9" s="39" t="e">
        <f>IF(AND('Mapa Riesgos de Gestión'!#REF!="Muy Alta",'Mapa Riesgos de Gestión'!#REF!="Mayor"),CONCATENATE("R4C",'Mapa Riesgos de Gestión'!#REF!),"")</f>
        <v>#REF!</v>
      </c>
      <c r="AG9" s="40" t="e">
        <f>IF(AND('Mapa Riesgos de Gestión'!#REF!="Muy Alta",'Mapa Riesgos de Gestión'!#REF!="Mayor"),CONCATENATE("R4C",'Mapa Riesgos de Gestión'!#REF!),"")</f>
        <v>#REF!</v>
      </c>
      <c r="AH9" s="41" t="e">
        <f>IF(AND('Mapa Riesgos de Gestión'!#REF!="Muy Alta",'Mapa Riesgos de Gestión'!#REF!="Catastrófico"),CONCATENATE("R4C",'Mapa Riesgos de Gestión'!#REF!),"")</f>
        <v>#REF!</v>
      </c>
      <c r="AI9" s="42" t="e">
        <f>IF(AND('Mapa Riesgos de Gestión'!#REF!="Muy Alta",'Mapa Riesgos de Gestión'!#REF!="Catastrófico"),CONCATENATE("R4C",'Mapa Riesgos de Gestión'!#REF!),"")</f>
        <v>#REF!</v>
      </c>
      <c r="AJ9" s="42" t="e">
        <f>IF(AND('Mapa Riesgos de Gestión'!#REF!="Muy Alta",'Mapa Riesgos de Gestión'!#REF!="Catastrófico"),CONCATENATE("R4C",'Mapa Riesgos de Gestión'!#REF!),"")</f>
        <v>#REF!</v>
      </c>
      <c r="AK9" s="42" t="e">
        <f>IF(AND('Mapa Riesgos de Gestión'!#REF!="Muy Alta",'Mapa Riesgos de Gestión'!#REF!="Catastrófico"),CONCATENATE("R4C",'Mapa Riesgos de Gestión'!#REF!),"")</f>
        <v>#REF!</v>
      </c>
      <c r="AL9" s="42" t="e">
        <f>IF(AND('Mapa Riesgos de Gestión'!#REF!="Muy Alta",'Mapa Riesgos de Gestión'!#REF!="Catastrófico"),CONCATENATE("R4C",'Mapa Riesgos de Gestión'!#REF!),"")</f>
        <v>#REF!</v>
      </c>
      <c r="AM9" s="43" t="e">
        <f>IF(AND('Mapa Riesgos de Gestión'!#REF!="Muy Alta",'Mapa Riesgos de Gestión'!#REF!="Catastrófico"),CONCATENATE("R4C",'Mapa Riesgos de Gestión'!#REF!),"")</f>
        <v>#REF!</v>
      </c>
      <c r="AN9" s="69"/>
      <c r="AO9" s="1064"/>
      <c r="AP9" s="1065"/>
      <c r="AQ9" s="1065"/>
      <c r="AR9" s="1065"/>
      <c r="AS9" s="1065"/>
      <c r="AT9" s="1066"/>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row>
    <row r="10" spans="1:91" ht="15" customHeight="1" x14ac:dyDescent="0.35">
      <c r="A10" s="69"/>
      <c r="B10" s="959"/>
      <c r="C10" s="959"/>
      <c r="D10" s="960"/>
      <c r="E10" s="1058"/>
      <c r="F10" s="1057"/>
      <c r="G10" s="1057"/>
      <c r="H10" s="1057"/>
      <c r="I10" s="1073"/>
      <c r="J10" s="38" t="e">
        <f>IF(AND('Mapa Riesgos de Gestión'!#REF!="Muy Alta",'Mapa Riesgos de Gestión'!#REF!="Leve"),CONCATENATE("R5C",'Mapa Riesgos de Gestión'!#REF!),"")</f>
        <v>#REF!</v>
      </c>
      <c r="K10" s="39" t="e">
        <f>IF(AND('Mapa Riesgos de Gestión'!#REF!="Muy Alta",'Mapa Riesgos de Gestión'!#REF!="Leve"),CONCATENATE("R5C",'Mapa Riesgos de Gestión'!#REF!),"")</f>
        <v>#REF!</v>
      </c>
      <c r="L10" s="39" t="e">
        <f>IF(AND('Mapa Riesgos de Gestión'!#REF!="Muy Alta",'Mapa Riesgos de Gestión'!#REF!="Leve"),CONCATENATE("R5C",'Mapa Riesgos de Gestión'!#REF!),"")</f>
        <v>#REF!</v>
      </c>
      <c r="M10" s="39" t="e">
        <f>IF(AND('Mapa Riesgos de Gestión'!#REF!="Muy Alta",'Mapa Riesgos de Gestión'!#REF!="Leve"),CONCATENATE("R5C",'Mapa Riesgos de Gestión'!#REF!),"")</f>
        <v>#REF!</v>
      </c>
      <c r="N10" s="39" t="e">
        <f>IF(AND('Mapa Riesgos de Gestión'!#REF!="Muy Alta",'Mapa Riesgos de Gestión'!#REF!="Leve"),CONCATENATE("R5C",'Mapa Riesgos de Gestión'!#REF!),"")</f>
        <v>#REF!</v>
      </c>
      <c r="O10" s="40" t="e">
        <f>IF(AND('Mapa Riesgos de Gestión'!#REF!="Muy Alta",'Mapa Riesgos de Gestión'!#REF!="Leve"),CONCATENATE("R5C",'Mapa Riesgos de Gestión'!#REF!),"")</f>
        <v>#REF!</v>
      </c>
      <c r="P10" s="38" t="e">
        <f>IF(AND('Mapa Riesgos de Gestión'!#REF!="Muy Alta",'Mapa Riesgos de Gestión'!#REF!="Menor"),CONCATENATE("R5C",'Mapa Riesgos de Gestión'!#REF!),"")</f>
        <v>#REF!</v>
      </c>
      <c r="Q10" s="39" t="e">
        <f>IF(AND('Mapa Riesgos de Gestión'!#REF!="Muy Alta",'Mapa Riesgos de Gestión'!#REF!="Menor"),CONCATENATE("R5C",'Mapa Riesgos de Gestión'!#REF!),"")</f>
        <v>#REF!</v>
      </c>
      <c r="R10" s="39" t="e">
        <f>IF(AND('Mapa Riesgos de Gestión'!#REF!="Muy Alta",'Mapa Riesgos de Gestión'!#REF!="Menor"),CONCATENATE("R5C",'Mapa Riesgos de Gestión'!#REF!),"")</f>
        <v>#REF!</v>
      </c>
      <c r="S10" s="39" t="e">
        <f>IF(AND('Mapa Riesgos de Gestión'!#REF!="Muy Alta",'Mapa Riesgos de Gestión'!#REF!="Menor"),CONCATENATE("R5C",'Mapa Riesgos de Gestión'!#REF!),"")</f>
        <v>#REF!</v>
      </c>
      <c r="T10" s="39" t="e">
        <f>IF(AND('Mapa Riesgos de Gestión'!#REF!="Muy Alta",'Mapa Riesgos de Gestión'!#REF!="Menor"),CONCATENATE("R5C",'Mapa Riesgos de Gestión'!#REF!),"")</f>
        <v>#REF!</v>
      </c>
      <c r="U10" s="40" t="e">
        <f>IF(AND('Mapa Riesgos de Gestión'!#REF!="Muy Alta",'Mapa Riesgos de Gestión'!#REF!="Menor"),CONCATENATE("R5C",'Mapa Riesgos de Gestión'!#REF!),"")</f>
        <v>#REF!</v>
      </c>
      <c r="V10" s="38" t="e">
        <f>IF(AND('Mapa Riesgos de Gestión'!#REF!="Muy Alta",'Mapa Riesgos de Gestión'!#REF!="Moderado"),CONCATENATE("R5C",'Mapa Riesgos de Gestión'!#REF!),"")</f>
        <v>#REF!</v>
      </c>
      <c r="W10" s="39" t="e">
        <f>IF(AND('Mapa Riesgos de Gestión'!#REF!="Muy Alta",'Mapa Riesgos de Gestión'!#REF!="Moderado"),CONCATENATE("R5C",'Mapa Riesgos de Gestión'!#REF!),"")</f>
        <v>#REF!</v>
      </c>
      <c r="X10" s="39" t="e">
        <f>IF(AND('Mapa Riesgos de Gestión'!#REF!="Muy Alta",'Mapa Riesgos de Gestión'!#REF!="Moderado"),CONCATENATE("R5C",'Mapa Riesgos de Gestión'!#REF!),"")</f>
        <v>#REF!</v>
      </c>
      <c r="Y10" s="39" t="e">
        <f>IF(AND('Mapa Riesgos de Gestión'!#REF!="Muy Alta",'Mapa Riesgos de Gestión'!#REF!="Moderado"),CONCATENATE("R5C",'Mapa Riesgos de Gestión'!#REF!),"")</f>
        <v>#REF!</v>
      </c>
      <c r="Z10" s="39" t="e">
        <f>IF(AND('Mapa Riesgos de Gestión'!#REF!="Muy Alta",'Mapa Riesgos de Gestión'!#REF!="Moderado"),CONCATENATE("R5C",'Mapa Riesgos de Gestión'!#REF!),"")</f>
        <v>#REF!</v>
      </c>
      <c r="AA10" s="40" t="e">
        <f>IF(AND('Mapa Riesgos de Gestión'!#REF!="Muy Alta",'Mapa Riesgos de Gestión'!#REF!="Moderado"),CONCATENATE("R5C",'Mapa Riesgos de Gestión'!#REF!),"")</f>
        <v>#REF!</v>
      </c>
      <c r="AB10" s="38" t="e">
        <f>IF(AND('Mapa Riesgos de Gestión'!#REF!="Muy Alta",'Mapa Riesgos de Gestión'!#REF!="Mayor"),CONCATENATE("R5C",'Mapa Riesgos de Gestión'!#REF!),"")</f>
        <v>#REF!</v>
      </c>
      <c r="AC10" s="39" t="e">
        <f>IF(AND('Mapa Riesgos de Gestión'!#REF!="Muy Alta",'Mapa Riesgos de Gestión'!#REF!="Mayor"),CONCATENATE("R5C",'Mapa Riesgos de Gestión'!#REF!),"")</f>
        <v>#REF!</v>
      </c>
      <c r="AD10" s="39" t="e">
        <f>IF(AND('Mapa Riesgos de Gestión'!#REF!="Muy Alta",'Mapa Riesgos de Gestión'!#REF!="Mayor"),CONCATENATE("R5C",'Mapa Riesgos de Gestión'!#REF!),"")</f>
        <v>#REF!</v>
      </c>
      <c r="AE10" s="39" t="e">
        <f>IF(AND('Mapa Riesgos de Gestión'!#REF!="Muy Alta",'Mapa Riesgos de Gestión'!#REF!="Mayor"),CONCATENATE("R5C",'Mapa Riesgos de Gestión'!#REF!),"")</f>
        <v>#REF!</v>
      </c>
      <c r="AF10" s="39" t="e">
        <f>IF(AND('Mapa Riesgos de Gestión'!#REF!="Muy Alta",'Mapa Riesgos de Gestión'!#REF!="Mayor"),CONCATENATE("R5C",'Mapa Riesgos de Gestión'!#REF!),"")</f>
        <v>#REF!</v>
      </c>
      <c r="AG10" s="40" t="e">
        <f>IF(AND('Mapa Riesgos de Gestión'!#REF!="Muy Alta",'Mapa Riesgos de Gestión'!#REF!="Mayor"),CONCATENATE("R5C",'Mapa Riesgos de Gestión'!#REF!),"")</f>
        <v>#REF!</v>
      </c>
      <c r="AH10" s="41" t="e">
        <f>IF(AND('Mapa Riesgos de Gestión'!#REF!="Muy Alta",'Mapa Riesgos de Gestión'!#REF!="Catastrófico"),CONCATENATE("R5C",'Mapa Riesgos de Gestión'!#REF!),"")</f>
        <v>#REF!</v>
      </c>
      <c r="AI10" s="42" t="e">
        <f>IF(AND('Mapa Riesgos de Gestión'!#REF!="Muy Alta",'Mapa Riesgos de Gestión'!#REF!="Catastrófico"),CONCATENATE("R5C",'Mapa Riesgos de Gestión'!#REF!),"")</f>
        <v>#REF!</v>
      </c>
      <c r="AJ10" s="42" t="e">
        <f>IF(AND('Mapa Riesgos de Gestión'!#REF!="Muy Alta",'Mapa Riesgos de Gestión'!#REF!="Catastrófico"),CONCATENATE("R5C",'Mapa Riesgos de Gestión'!#REF!),"")</f>
        <v>#REF!</v>
      </c>
      <c r="AK10" s="42" t="e">
        <f>IF(AND('Mapa Riesgos de Gestión'!#REF!="Muy Alta",'Mapa Riesgos de Gestión'!#REF!="Catastrófico"),CONCATENATE("R5C",'Mapa Riesgos de Gestión'!#REF!),"")</f>
        <v>#REF!</v>
      </c>
      <c r="AL10" s="42" t="e">
        <f>IF(AND('Mapa Riesgos de Gestión'!#REF!="Muy Alta",'Mapa Riesgos de Gestión'!#REF!="Catastrófico"),CONCATENATE("R5C",'Mapa Riesgos de Gestión'!#REF!),"")</f>
        <v>#REF!</v>
      </c>
      <c r="AM10" s="43" t="e">
        <f>IF(AND('Mapa Riesgos de Gestión'!#REF!="Muy Alta",'Mapa Riesgos de Gestión'!#REF!="Catastrófico"),CONCATENATE("R5C",'Mapa Riesgos de Gestión'!#REF!),"")</f>
        <v>#REF!</v>
      </c>
      <c r="AN10" s="69"/>
      <c r="AO10" s="1064"/>
      <c r="AP10" s="1065"/>
      <c r="AQ10" s="1065"/>
      <c r="AR10" s="1065"/>
      <c r="AS10" s="1065"/>
      <c r="AT10" s="1066"/>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row>
    <row r="11" spans="1:91" ht="15" customHeight="1" x14ac:dyDescent="0.35">
      <c r="A11" s="69"/>
      <c r="B11" s="959"/>
      <c r="C11" s="959"/>
      <c r="D11" s="960"/>
      <c r="E11" s="1058"/>
      <c r="F11" s="1057"/>
      <c r="G11" s="1057"/>
      <c r="H11" s="1057"/>
      <c r="I11" s="1073"/>
      <c r="J11" s="38" t="e">
        <f>IF(AND('Mapa Riesgos de Gestión'!#REF!="Muy Alta",'Mapa Riesgos de Gestión'!#REF!="Leve"),CONCATENATE("R6C",'Mapa Riesgos de Gestión'!#REF!),"")</f>
        <v>#REF!</v>
      </c>
      <c r="K11" s="39" t="e">
        <f>IF(AND('Mapa Riesgos de Gestión'!#REF!="Muy Alta",'Mapa Riesgos de Gestión'!#REF!="Leve"),CONCATENATE("R6C",'Mapa Riesgos de Gestión'!#REF!),"")</f>
        <v>#REF!</v>
      </c>
      <c r="L11" s="39" t="e">
        <f>IF(AND('Mapa Riesgos de Gestión'!#REF!="Muy Alta",'Mapa Riesgos de Gestión'!#REF!="Leve"),CONCATENATE("R6C",'Mapa Riesgos de Gestión'!#REF!),"")</f>
        <v>#REF!</v>
      </c>
      <c r="M11" s="39" t="e">
        <f>IF(AND('Mapa Riesgos de Gestión'!#REF!="Muy Alta",'Mapa Riesgos de Gestión'!#REF!="Leve"),CONCATENATE("R6C",'Mapa Riesgos de Gestión'!#REF!),"")</f>
        <v>#REF!</v>
      </c>
      <c r="N11" s="39" t="e">
        <f>IF(AND('Mapa Riesgos de Gestión'!#REF!="Muy Alta",'Mapa Riesgos de Gestión'!#REF!="Leve"),CONCATENATE("R6C",'Mapa Riesgos de Gestión'!#REF!),"")</f>
        <v>#REF!</v>
      </c>
      <c r="O11" s="40" t="e">
        <f>IF(AND('Mapa Riesgos de Gestión'!#REF!="Muy Alta",'Mapa Riesgos de Gestión'!#REF!="Leve"),CONCATENATE("R6C",'Mapa Riesgos de Gestión'!#REF!),"")</f>
        <v>#REF!</v>
      </c>
      <c r="P11" s="38" t="e">
        <f>IF(AND('Mapa Riesgos de Gestión'!#REF!="Muy Alta",'Mapa Riesgos de Gestión'!#REF!="Menor"),CONCATENATE("R6C",'Mapa Riesgos de Gestión'!#REF!),"")</f>
        <v>#REF!</v>
      </c>
      <c r="Q11" s="39" t="e">
        <f>IF(AND('Mapa Riesgos de Gestión'!#REF!="Muy Alta",'Mapa Riesgos de Gestión'!#REF!="Menor"),CONCATENATE("R6C",'Mapa Riesgos de Gestión'!#REF!),"")</f>
        <v>#REF!</v>
      </c>
      <c r="R11" s="39" t="e">
        <f>IF(AND('Mapa Riesgos de Gestión'!#REF!="Muy Alta",'Mapa Riesgos de Gestión'!#REF!="Menor"),CONCATENATE("R6C",'Mapa Riesgos de Gestión'!#REF!),"")</f>
        <v>#REF!</v>
      </c>
      <c r="S11" s="39" t="e">
        <f>IF(AND('Mapa Riesgos de Gestión'!#REF!="Muy Alta",'Mapa Riesgos de Gestión'!#REF!="Menor"),CONCATENATE("R6C",'Mapa Riesgos de Gestión'!#REF!),"")</f>
        <v>#REF!</v>
      </c>
      <c r="T11" s="39" t="e">
        <f>IF(AND('Mapa Riesgos de Gestión'!#REF!="Muy Alta",'Mapa Riesgos de Gestión'!#REF!="Menor"),CONCATENATE("R6C",'Mapa Riesgos de Gestión'!#REF!),"")</f>
        <v>#REF!</v>
      </c>
      <c r="U11" s="40" t="e">
        <f>IF(AND('Mapa Riesgos de Gestión'!#REF!="Muy Alta",'Mapa Riesgos de Gestión'!#REF!="Menor"),CONCATENATE("R6C",'Mapa Riesgos de Gestión'!#REF!),"")</f>
        <v>#REF!</v>
      </c>
      <c r="V11" s="38" t="e">
        <f>IF(AND('Mapa Riesgos de Gestión'!#REF!="Muy Alta",'Mapa Riesgos de Gestión'!#REF!="Moderado"),CONCATENATE("R6C",'Mapa Riesgos de Gestión'!#REF!),"")</f>
        <v>#REF!</v>
      </c>
      <c r="W11" s="39" t="e">
        <f>IF(AND('Mapa Riesgos de Gestión'!#REF!="Muy Alta",'Mapa Riesgos de Gestión'!#REF!="Moderado"),CONCATENATE("R6C",'Mapa Riesgos de Gestión'!#REF!),"")</f>
        <v>#REF!</v>
      </c>
      <c r="X11" s="39" t="e">
        <f>IF(AND('Mapa Riesgos de Gestión'!#REF!="Muy Alta",'Mapa Riesgos de Gestión'!#REF!="Moderado"),CONCATENATE("R6C",'Mapa Riesgos de Gestión'!#REF!),"")</f>
        <v>#REF!</v>
      </c>
      <c r="Y11" s="39" t="e">
        <f>IF(AND('Mapa Riesgos de Gestión'!#REF!="Muy Alta",'Mapa Riesgos de Gestión'!#REF!="Moderado"),CONCATENATE("R6C",'Mapa Riesgos de Gestión'!#REF!),"")</f>
        <v>#REF!</v>
      </c>
      <c r="Z11" s="39" t="e">
        <f>IF(AND('Mapa Riesgos de Gestión'!#REF!="Muy Alta",'Mapa Riesgos de Gestión'!#REF!="Moderado"),CONCATENATE("R6C",'Mapa Riesgos de Gestión'!#REF!),"")</f>
        <v>#REF!</v>
      </c>
      <c r="AA11" s="40" t="e">
        <f>IF(AND('Mapa Riesgos de Gestión'!#REF!="Muy Alta",'Mapa Riesgos de Gestión'!#REF!="Moderado"),CONCATENATE("R6C",'Mapa Riesgos de Gestión'!#REF!),"")</f>
        <v>#REF!</v>
      </c>
      <c r="AB11" s="38" t="e">
        <f>IF(AND('Mapa Riesgos de Gestión'!#REF!="Muy Alta",'Mapa Riesgos de Gestión'!#REF!="Mayor"),CONCATENATE("R6C",'Mapa Riesgos de Gestión'!#REF!),"")</f>
        <v>#REF!</v>
      </c>
      <c r="AC11" s="39" t="e">
        <f>IF(AND('Mapa Riesgos de Gestión'!#REF!="Muy Alta",'Mapa Riesgos de Gestión'!#REF!="Mayor"),CONCATENATE("R6C",'Mapa Riesgos de Gestión'!#REF!),"")</f>
        <v>#REF!</v>
      </c>
      <c r="AD11" s="39" t="e">
        <f>IF(AND('Mapa Riesgos de Gestión'!#REF!="Muy Alta",'Mapa Riesgos de Gestión'!#REF!="Mayor"),CONCATENATE("R6C",'Mapa Riesgos de Gestión'!#REF!),"")</f>
        <v>#REF!</v>
      </c>
      <c r="AE11" s="39" t="e">
        <f>IF(AND('Mapa Riesgos de Gestión'!#REF!="Muy Alta",'Mapa Riesgos de Gestión'!#REF!="Mayor"),CONCATENATE("R6C",'Mapa Riesgos de Gestión'!#REF!),"")</f>
        <v>#REF!</v>
      </c>
      <c r="AF11" s="39" t="e">
        <f>IF(AND('Mapa Riesgos de Gestión'!#REF!="Muy Alta",'Mapa Riesgos de Gestión'!#REF!="Mayor"),CONCATENATE("R6C",'Mapa Riesgos de Gestión'!#REF!),"")</f>
        <v>#REF!</v>
      </c>
      <c r="AG11" s="40" t="e">
        <f>IF(AND('Mapa Riesgos de Gestión'!#REF!="Muy Alta",'Mapa Riesgos de Gestión'!#REF!="Mayor"),CONCATENATE("R6C",'Mapa Riesgos de Gestión'!#REF!),"")</f>
        <v>#REF!</v>
      </c>
      <c r="AH11" s="41" t="e">
        <f>IF(AND('Mapa Riesgos de Gestión'!#REF!="Muy Alta",'Mapa Riesgos de Gestión'!#REF!="Catastrófico"),CONCATENATE("R6C",'Mapa Riesgos de Gestión'!#REF!),"")</f>
        <v>#REF!</v>
      </c>
      <c r="AI11" s="42" t="e">
        <f>IF(AND('Mapa Riesgos de Gestión'!#REF!="Muy Alta",'Mapa Riesgos de Gestión'!#REF!="Catastrófico"),CONCATENATE("R6C",'Mapa Riesgos de Gestión'!#REF!),"")</f>
        <v>#REF!</v>
      </c>
      <c r="AJ11" s="42" t="e">
        <f>IF(AND('Mapa Riesgos de Gestión'!#REF!="Muy Alta",'Mapa Riesgos de Gestión'!#REF!="Catastrófico"),CONCATENATE("R6C",'Mapa Riesgos de Gestión'!#REF!),"")</f>
        <v>#REF!</v>
      </c>
      <c r="AK11" s="42" t="e">
        <f>IF(AND('Mapa Riesgos de Gestión'!#REF!="Muy Alta",'Mapa Riesgos de Gestión'!#REF!="Catastrófico"),CONCATENATE("R6C",'Mapa Riesgos de Gestión'!#REF!),"")</f>
        <v>#REF!</v>
      </c>
      <c r="AL11" s="42" t="e">
        <f>IF(AND('Mapa Riesgos de Gestión'!#REF!="Muy Alta",'Mapa Riesgos de Gestión'!#REF!="Catastrófico"),CONCATENATE("R6C",'Mapa Riesgos de Gestión'!#REF!),"")</f>
        <v>#REF!</v>
      </c>
      <c r="AM11" s="43" t="e">
        <f>IF(AND('Mapa Riesgos de Gestión'!#REF!="Muy Alta",'Mapa Riesgos de Gestión'!#REF!="Catastrófico"),CONCATENATE("R6C",'Mapa Riesgos de Gestión'!#REF!),"")</f>
        <v>#REF!</v>
      </c>
      <c r="AN11" s="69"/>
      <c r="AO11" s="1064"/>
      <c r="AP11" s="1065"/>
      <c r="AQ11" s="1065"/>
      <c r="AR11" s="1065"/>
      <c r="AS11" s="1065"/>
      <c r="AT11" s="1066"/>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row>
    <row r="12" spans="1:91" ht="15" customHeight="1" x14ac:dyDescent="0.35">
      <c r="A12" s="69"/>
      <c r="B12" s="959"/>
      <c r="C12" s="959"/>
      <c r="D12" s="960"/>
      <c r="E12" s="1058"/>
      <c r="F12" s="1057"/>
      <c r="G12" s="1057"/>
      <c r="H12" s="1057"/>
      <c r="I12" s="1073"/>
      <c r="J12" s="38" t="e">
        <f>IF(AND('Mapa Riesgos de Gestión'!#REF!="Muy Alta",'Mapa Riesgos de Gestión'!#REF!="Leve"),CONCATENATE("R7C",'Mapa Riesgos de Gestión'!#REF!),"")</f>
        <v>#REF!</v>
      </c>
      <c r="K12" s="39" t="e">
        <f>IF(AND('Mapa Riesgos de Gestión'!#REF!="Muy Alta",'Mapa Riesgos de Gestión'!#REF!="Leve"),CONCATENATE("R7C",'Mapa Riesgos de Gestión'!#REF!),"")</f>
        <v>#REF!</v>
      </c>
      <c r="L12" s="39" t="e">
        <f>IF(AND('Mapa Riesgos de Gestión'!#REF!="Muy Alta",'Mapa Riesgos de Gestión'!#REF!="Leve"),CONCATENATE("R7C",'Mapa Riesgos de Gestión'!#REF!),"")</f>
        <v>#REF!</v>
      </c>
      <c r="M12" s="39" t="e">
        <f>IF(AND('Mapa Riesgos de Gestión'!#REF!="Muy Alta",'Mapa Riesgos de Gestión'!#REF!="Leve"),CONCATENATE("R7C",'Mapa Riesgos de Gestión'!#REF!),"")</f>
        <v>#REF!</v>
      </c>
      <c r="N12" s="39" t="e">
        <f>IF(AND('Mapa Riesgos de Gestión'!#REF!="Muy Alta",'Mapa Riesgos de Gestión'!#REF!="Leve"),CONCATENATE("R7C",'Mapa Riesgos de Gestión'!#REF!),"")</f>
        <v>#REF!</v>
      </c>
      <c r="O12" s="40" t="e">
        <f>IF(AND('Mapa Riesgos de Gestión'!#REF!="Muy Alta",'Mapa Riesgos de Gestión'!#REF!="Leve"),CONCATENATE("R7C",'Mapa Riesgos de Gestión'!#REF!),"")</f>
        <v>#REF!</v>
      </c>
      <c r="P12" s="38" t="e">
        <f>IF(AND('Mapa Riesgos de Gestión'!#REF!="Muy Alta",'Mapa Riesgos de Gestión'!#REF!="Menor"),CONCATENATE("R7C",'Mapa Riesgos de Gestión'!#REF!),"")</f>
        <v>#REF!</v>
      </c>
      <c r="Q12" s="39" t="e">
        <f>IF(AND('Mapa Riesgos de Gestión'!#REF!="Muy Alta",'Mapa Riesgos de Gestión'!#REF!="Menor"),CONCATENATE("R7C",'Mapa Riesgos de Gestión'!#REF!),"")</f>
        <v>#REF!</v>
      </c>
      <c r="R12" s="39" t="e">
        <f>IF(AND('Mapa Riesgos de Gestión'!#REF!="Muy Alta",'Mapa Riesgos de Gestión'!#REF!="Menor"),CONCATENATE("R7C",'Mapa Riesgos de Gestión'!#REF!),"")</f>
        <v>#REF!</v>
      </c>
      <c r="S12" s="39" t="e">
        <f>IF(AND('Mapa Riesgos de Gestión'!#REF!="Muy Alta",'Mapa Riesgos de Gestión'!#REF!="Menor"),CONCATENATE("R7C",'Mapa Riesgos de Gestión'!#REF!),"")</f>
        <v>#REF!</v>
      </c>
      <c r="T12" s="39" t="e">
        <f>IF(AND('Mapa Riesgos de Gestión'!#REF!="Muy Alta",'Mapa Riesgos de Gestión'!#REF!="Menor"),CONCATENATE("R7C",'Mapa Riesgos de Gestión'!#REF!),"")</f>
        <v>#REF!</v>
      </c>
      <c r="U12" s="40" t="e">
        <f>IF(AND('Mapa Riesgos de Gestión'!#REF!="Muy Alta",'Mapa Riesgos de Gestión'!#REF!="Menor"),CONCATENATE("R7C",'Mapa Riesgos de Gestión'!#REF!),"")</f>
        <v>#REF!</v>
      </c>
      <c r="V12" s="38" t="e">
        <f>IF(AND('Mapa Riesgos de Gestión'!#REF!="Muy Alta",'Mapa Riesgos de Gestión'!#REF!="Moderado"),CONCATENATE("R7C",'Mapa Riesgos de Gestión'!#REF!),"")</f>
        <v>#REF!</v>
      </c>
      <c r="W12" s="39" t="e">
        <f>IF(AND('Mapa Riesgos de Gestión'!#REF!="Muy Alta",'Mapa Riesgos de Gestión'!#REF!="Moderado"),CONCATENATE("R7C",'Mapa Riesgos de Gestión'!#REF!),"")</f>
        <v>#REF!</v>
      </c>
      <c r="X12" s="39" t="e">
        <f>IF(AND('Mapa Riesgos de Gestión'!#REF!="Muy Alta",'Mapa Riesgos de Gestión'!#REF!="Moderado"),CONCATENATE("R7C",'Mapa Riesgos de Gestión'!#REF!),"")</f>
        <v>#REF!</v>
      </c>
      <c r="Y12" s="39" t="e">
        <f>IF(AND('Mapa Riesgos de Gestión'!#REF!="Muy Alta",'Mapa Riesgos de Gestión'!#REF!="Moderado"),CONCATENATE("R7C",'Mapa Riesgos de Gestión'!#REF!),"")</f>
        <v>#REF!</v>
      </c>
      <c r="Z12" s="39" t="e">
        <f>IF(AND('Mapa Riesgos de Gestión'!#REF!="Muy Alta",'Mapa Riesgos de Gestión'!#REF!="Moderado"),CONCATENATE("R7C",'Mapa Riesgos de Gestión'!#REF!),"")</f>
        <v>#REF!</v>
      </c>
      <c r="AA12" s="40" t="e">
        <f>IF(AND('Mapa Riesgos de Gestión'!#REF!="Muy Alta",'Mapa Riesgos de Gestión'!#REF!="Moderado"),CONCATENATE("R7C",'Mapa Riesgos de Gestión'!#REF!),"")</f>
        <v>#REF!</v>
      </c>
      <c r="AB12" s="38" t="e">
        <f>IF(AND('Mapa Riesgos de Gestión'!#REF!="Muy Alta",'Mapa Riesgos de Gestión'!#REF!="Mayor"),CONCATENATE("R7C",'Mapa Riesgos de Gestión'!#REF!),"")</f>
        <v>#REF!</v>
      </c>
      <c r="AC12" s="39" t="e">
        <f>IF(AND('Mapa Riesgos de Gestión'!#REF!="Muy Alta",'Mapa Riesgos de Gestión'!#REF!="Mayor"),CONCATENATE("R7C",'Mapa Riesgos de Gestión'!#REF!),"")</f>
        <v>#REF!</v>
      </c>
      <c r="AD12" s="39" t="e">
        <f>IF(AND('Mapa Riesgos de Gestión'!#REF!="Muy Alta",'Mapa Riesgos de Gestión'!#REF!="Mayor"),CONCATENATE("R7C",'Mapa Riesgos de Gestión'!#REF!),"")</f>
        <v>#REF!</v>
      </c>
      <c r="AE12" s="39" t="e">
        <f>IF(AND('Mapa Riesgos de Gestión'!#REF!="Muy Alta",'Mapa Riesgos de Gestión'!#REF!="Mayor"),CONCATENATE("R7C",'Mapa Riesgos de Gestión'!#REF!),"")</f>
        <v>#REF!</v>
      </c>
      <c r="AF12" s="39" t="e">
        <f>IF(AND('Mapa Riesgos de Gestión'!#REF!="Muy Alta",'Mapa Riesgos de Gestión'!#REF!="Mayor"),CONCATENATE("R7C",'Mapa Riesgos de Gestión'!#REF!),"")</f>
        <v>#REF!</v>
      </c>
      <c r="AG12" s="40" t="e">
        <f>IF(AND('Mapa Riesgos de Gestión'!#REF!="Muy Alta",'Mapa Riesgos de Gestión'!#REF!="Mayor"),CONCATENATE("R7C",'Mapa Riesgos de Gestión'!#REF!),"")</f>
        <v>#REF!</v>
      </c>
      <c r="AH12" s="41" t="e">
        <f>IF(AND('Mapa Riesgos de Gestión'!#REF!="Muy Alta",'Mapa Riesgos de Gestión'!#REF!="Catastrófico"),CONCATENATE("R7C",'Mapa Riesgos de Gestión'!#REF!),"")</f>
        <v>#REF!</v>
      </c>
      <c r="AI12" s="42" t="e">
        <f>IF(AND('Mapa Riesgos de Gestión'!#REF!="Muy Alta",'Mapa Riesgos de Gestión'!#REF!="Catastrófico"),CONCATENATE("R7C",'Mapa Riesgos de Gestión'!#REF!),"")</f>
        <v>#REF!</v>
      </c>
      <c r="AJ12" s="42" t="e">
        <f>IF(AND('Mapa Riesgos de Gestión'!#REF!="Muy Alta",'Mapa Riesgos de Gestión'!#REF!="Catastrófico"),CONCATENATE("R7C",'Mapa Riesgos de Gestión'!#REF!),"")</f>
        <v>#REF!</v>
      </c>
      <c r="AK12" s="42" t="e">
        <f>IF(AND('Mapa Riesgos de Gestión'!#REF!="Muy Alta",'Mapa Riesgos de Gestión'!#REF!="Catastrófico"),CONCATENATE("R7C",'Mapa Riesgos de Gestión'!#REF!),"")</f>
        <v>#REF!</v>
      </c>
      <c r="AL12" s="42" t="e">
        <f>IF(AND('Mapa Riesgos de Gestión'!#REF!="Muy Alta",'Mapa Riesgos de Gestión'!#REF!="Catastrófico"),CONCATENATE("R7C",'Mapa Riesgos de Gestión'!#REF!),"")</f>
        <v>#REF!</v>
      </c>
      <c r="AM12" s="43" t="e">
        <f>IF(AND('Mapa Riesgos de Gestión'!#REF!="Muy Alta",'Mapa Riesgos de Gestión'!#REF!="Catastrófico"),CONCATENATE("R7C",'Mapa Riesgos de Gestión'!#REF!),"")</f>
        <v>#REF!</v>
      </c>
      <c r="AN12" s="69"/>
      <c r="AO12" s="1064"/>
      <c r="AP12" s="1065"/>
      <c r="AQ12" s="1065"/>
      <c r="AR12" s="1065"/>
      <c r="AS12" s="1065"/>
      <c r="AT12" s="1066"/>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row>
    <row r="13" spans="1:91" ht="15" customHeight="1" x14ac:dyDescent="0.35">
      <c r="A13" s="69"/>
      <c r="B13" s="959"/>
      <c r="C13" s="959"/>
      <c r="D13" s="960"/>
      <c r="E13" s="1058"/>
      <c r="F13" s="1057"/>
      <c r="G13" s="1057"/>
      <c r="H13" s="1057"/>
      <c r="I13" s="1073"/>
      <c r="J13" s="38" t="str">
        <f>IF(AND('Mapa Riesgos de Gestión'!$AH$11="Muy Alta",'Mapa Riesgos de Gestión'!$AJ$11="Leve"),CONCATENATE("R8C",'Mapa Riesgos de Gestión'!$S$11),"")</f>
        <v/>
      </c>
      <c r="K13" s="39" t="str">
        <f>IF(AND('Mapa Riesgos de Gestión'!$AH$12="Muy Alta",'Mapa Riesgos de Gestión'!$AJ$12="Leve"),CONCATENATE("R8C",'Mapa Riesgos de Gestión'!$S$12),"")</f>
        <v/>
      </c>
      <c r="L13" s="39" t="str">
        <f>IF(AND('Mapa Riesgos de Gestión'!$AH$13="Muy Alta",'Mapa Riesgos de Gestión'!$AJ$13="Leve"),CONCATENATE("R8C",'Mapa Riesgos de Gestión'!$S$13),"")</f>
        <v/>
      </c>
      <c r="M13" s="39" t="e">
        <f>IF(AND('Mapa Riesgos de Gestión'!#REF!="Muy Alta",'Mapa Riesgos de Gestión'!#REF!="Leve"),CONCATENATE("R8C",'Mapa Riesgos de Gestión'!#REF!),"")</f>
        <v>#REF!</v>
      </c>
      <c r="N13" s="39" t="e">
        <f>IF(AND('Mapa Riesgos de Gestión'!#REF!="Muy Alta",'Mapa Riesgos de Gestión'!#REF!="Leve"),CONCATENATE("R8C",'Mapa Riesgos de Gestión'!#REF!),"")</f>
        <v>#REF!</v>
      </c>
      <c r="O13" s="40" t="e">
        <f>IF(AND('Mapa Riesgos de Gestión'!#REF!="Muy Alta",'Mapa Riesgos de Gestión'!#REF!="Leve"),CONCATENATE("R8C",'Mapa Riesgos de Gestión'!#REF!),"")</f>
        <v>#REF!</v>
      </c>
      <c r="P13" s="38" t="str">
        <f>IF(AND('Mapa Riesgos de Gestión'!$AH$11="Muy Alta",'Mapa Riesgos de Gestión'!$AJ$11="Menor"),CONCATENATE("R8C",'Mapa Riesgos de Gestión'!$S$11),"")</f>
        <v/>
      </c>
      <c r="Q13" s="39" t="str">
        <f>IF(AND('Mapa Riesgos de Gestión'!$AH$12="Muy Alta",'Mapa Riesgos de Gestión'!$AJ$12="Menor"),CONCATENATE("R8C",'Mapa Riesgos de Gestión'!$S$12),"")</f>
        <v/>
      </c>
      <c r="R13" s="39" t="str">
        <f>IF(AND('Mapa Riesgos de Gestión'!$AH$13="Muy Alta",'Mapa Riesgos de Gestión'!$AJ$13="Menor"),CONCATENATE("R8C",'Mapa Riesgos de Gestión'!$S$13),"")</f>
        <v/>
      </c>
      <c r="S13" s="39" t="e">
        <f>IF(AND('Mapa Riesgos de Gestión'!#REF!="Muy Alta",'Mapa Riesgos de Gestión'!#REF!="Menor"),CONCATENATE("R8C",'Mapa Riesgos de Gestión'!#REF!),"")</f>
        <v>#REF!</v>
      </c>
      <c r="T13" s="39" t="e">
        <f>IF(AND('Mapa Riesgos de Gestión'!#REF!="Muy Alta",'Mapa Riesgos de Gestión'!#REF!="Menor"),CONCATENATE("R8C",'Mapa Riesgos de Gestión'!#REF!),"")</f>
        <v>#REF!</v>
      </c>
      <c r="U13" s="40" t="e">
        <f>IF(AND('Mapa Riesgos de Gestión'!#REF!="Muy Alta",'Mapa Riesgos de Gestión'!#REF!="Menor"),CONCATENATE("R8C",'Mapa Riesgos de Gestión'!#REF!),"")</f>
        <v>#REF!</v>
      </c>
      <c r="V13" s="38" t="str">
        <f>IF(AND('Mapa Riesgos de Gestión'!$AH$11="Muy Alta",'Mapa Riesgos de Gestión'!$AJ$11="Moderado"),CONCATENATE("R8C",'Mapa Riesgos de Gestión'!$S$11),"")</f>
        <v/>
      </c>
      <c r="W13" s="39" t="str">
        <f>IF(AND('Mapa Riesgos de Gestión'!$AH$12="Muy Alta",'Mapa Riesgos de Gestión'!$AJ$12="Moderado"),CONCATENATE("R8C",'Mapa Riesgos de Gestión'!$S$12),"")</f>
        <v/>
      </c>
      <c r="X13" s="39" t="str">
        <f>IF(AND('Mapa Riesgos de Gestión'!$AH$13="Muy Alta",'Mapa Riesgos de Gestión'!$AJ$13="Moderado"),CONCATENATE("R8C",'Mapa Riesgos de Gestión'!$S$13),"")</f>
        <v/>
      </c>
      <c r="Y13" s="39" t="e">
        <f>IF(AND('Mapa Riesgos de Gestión'!#REF!="Muy Alta",'Mapa Riesgos de Gestión'!#REF!="Moderado"),CONCATENATE("R8C",'Mapa Riesgos de Gestión'!#REF!),"")</f>
        <v>#REF!</v>
      </c>
      <c r="Z13" s="39" t="e">
        <f>IF(AND('Mapa Riesgos de Gestión'!#REF!="Muy Alta",'Mapa Riesgos de Gestión'!#REF!="Moderado"),CONCATENATE("R8C",'Mapa Riesgos de Gestión'!#REF!),"")</f>
        <v>#REF!</v>
      </c>
      <c r="AA13" s="40" t="e">
        <f>IF(AND('Mapa Riesgos de Gestión'!#REF!="Muy Alta",'Mapa Riesgos de Gestión'!#REF!="Moderado"),CONCATENATE("R8C",'Mapa Riesgos de Gestión'!#REF!),"")</f>
        <v>#REF!</v>
      </c>
      <c r="AB13" s="38" t="str">
        <f>IF(AND('Mapa Riesgos de Gestión'!$AH$11="Muy Alta",'Mapa Riesgos de Gestión'!$AJ$11="Mayor"),CONCATENATE("R8C",'Mapa Riesgos de Gestión'!$S$11),"")</f>
        <v/>
      </c>
      <c r="AC13" s="39" t="str">
        <f>IF(AND('Mapa Riesgos de Gestión'!$AH$12="Muy Alta",'Mapa Riesgos de Gestión'!$AJ$12="Mayor"),CONCATENATE("R8C",'Mapa Riesgos de Gestión'!$S$12),"")</f>
        <v/>
      </c>
      <c r="AD13" s="39" t="str">
        <f>IF(AND('Mapa Riesgos de Gestión'!$AH$13="Muy Alta",'Mapa Riesgos de Gestión'!$AJ$13="Mayor"),CONCATENATE("R8C",'Mapa Riesgos de Gestión'!$S$13),"")</f>
        <v/>
      </c>
      <c r="AE13" s="39" t="e">
        <f>IF(AND('Mapa Riesgos de Gestión'!#REF!="Muy Alta",'Mapa Riesgos de Gestión'!#REF!="Mayor"),CONCATENATE("R8C",'Mapa Riesgos de Gestión'!#REF!),"")</f>
        <v>#REF!</v>
      </c>
      <c r="AF13" s="39" t="e">
        <f>IF(AND('Mapa Riesgos de Gestión'!#REF!="Muy Alta",'Mapa Riesgos de Gestión'!#REF!="Mayor"),CONCATENATE("R8C",'Mapa Riesgos de Gestión'!#REF!),"")</f>
        <v>#REF!</v>
      </c>
      <c r="AG13" s="40" t="e">
        <f>IF(AND('Mapa Riesgos de Gestión'!#REF!="Muy Alta",'Mapa Riesgos de Gestión'!#REF!="Mayor"),CONCATENATE("R8C",'Mapa Riesgos de Gestión'!#REF!),"")</f>
        <v>#REF!</v>
      </c>
      <c r="AH13" s="41" t="str">
        <f>IF(AND('Mapa Riesgos de Gestión'!$AH$11="Muy Alta",'Mapa Riesgos de Gestión'!$AJ$11="Catastrófico"),CONCATENATE("R8C",'Mapa Riesgos de Gestión'!$S$11),"")</f>
        <v/>
      </c>
      <c r="AI13" s="42" t="str">
        <f>IF(AND('Mapa Riesgos de Gestión'!$AH$12="Muy Alta",'Mapa Riesgos de Gestión'!$AJ$12="Catastrófico"),CONCATENATE("R8C",'Mapa Riesgos de Gestión'!$S$12),"")</f>
        <v/>
      </c>
      <c r="AJ13" s="42" t="str">
        <f>IF(AND('Mapa Riesgos de Gestión'!$AH$13="Muy Alta",'Mapa Riesgos de Gestión'!$AJ$13="Catastrófico"),CONCATENATE("R8C",'Mapa Riesgos de Gestión'!$S$13),"")</f>
        <v/>
      </c>
      <c r="AK13" s="42" t="e">
        <f>IF(AND('Mapa Riesgos de Gestión'!#REF!="Muy Alta",'Mapa Riesgos de Gestión'!#REF!="Catastrófico"),CONCATENATE("R8C",'Mapa Riesgos de Gestión'!#REF!),"")</f>
        <v>#REF!</v>
      </c>
      <c r="AL13" s="42" t="e">
        <f>IF(AND('Mapa Riesgos de Gestión'!#REF!="Muy Alta",'Mapa Riesgos de Gestión'!#REF!="Catastrófico"),CONCATENATE("R8C",'Mapa Riesgos de Gestión'!#REF!),"")</f>
        <v>#REF!</v>
      </c>
      <c r="AM13" s="43" t="e">
        <f>IF(AND('Mapa Riesgos de Gestión'!#REF!="Muy Alta",'Mapa Riesgos de Gestión'!#REF!="Catastrófico"),CONCATENATE("R8C",'Mapa Riesgos de Gestión'!#REF!),"")</f>
        <v>#REF!</v>
      </c>
      <c r="AN13" s="69"/>
      <c r="AO13" s="1064"/>
      <c r="AP13" s="1065"/>
      <c r="AQ13" s="1065"/>
      <c r="AR13" s="1065"/>
      <c r="AS13" s="1065"/>
      <c r="AT13" s="1066"/>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row>
    <row r="14" spans="1:91" ht="15" customHeight="1" x14ac:dyDescent="0.35">
      <c r="A14" s="69"/>
      <c r="B14" s="959"/>
      <c r="C14" s="959"/>
      <c r="D14" s="960"/>
      <c r="E14" s="1058"/>
      <c r="F14" s="1057"/>
      <c r="G14" s="1057"/>
      <c r="H14" s="1057"/>
      <c r="I14" s="1073"/>
      <c r="J14" s="38" t="e">
        <f>IF(AND('Mapa Riesgos de Gestión'!#REF!="Muy Alta",'Mapa Riesgos de Gestión'!#REF!="Leve"),CONCATENATE("R9C",'Mapa Riesgos de Gestión'!#REF!),"")</f>
        <v>#REF!</v>
      </c>
      <c r="K14" s="39" t="e">
        <f>IF(AND('Mapa Riesgos de Gestión'!#REF!="Muy Alta",'Mapa Riesgos de Gestión'!#REF!="Leve"),CONCATENATE("R9C",'Mapa Riesgos de Gestión'!#REF!),"")</f>
        <v>#REF!</v>
      </c>
      <c r="L14" s="39" t="e">
        <f>IF(AND('Mapa Riesgos de Gestión'!#REF!="Muy Alta",'Mapa Riesgos de Gestión'!#REF!="Leve"),CONCATENATE("R9C",'Mapa Riesgos de Gestión'!#REF!),"")</f>
        <v>#REF!</v>
      </c>
      <c r="M14" s="39" t="e">
        <f>IF(AND('Mapa Riesgos de Gestión'!#REF!="Muy Alta",'Mapa Riesgos de Gestión'!#REF!="Leve"),CONCATENATE("R9C",'Mapa Riesgos de Gestión'!#REF!),"")</f>
        <v>#REF!</v>
      </c>
      <c r="N14" s="39" t="e">
        <f>IF(AND('Mapa Riesgos de Gestión'!#REF!="Muy Alta",'Mapa Riesgos de Gestión'!#REF!="Leve"),CONCATENATE("R9C",'Mapa Riesgos de Gestión'!#REF!),"")</f>
        <v>#REF!</v>
      </c>
      <c r="O14" s="40" t="e">
        <f>IF(AND('Mapa Riesgos de Gestión'!#REF!="Muy Alta",'Mapa Riesgos de Gestión'!#REF!="Leve"),CONCATENATE("R9C",'Mapa Riesgos de Gestión'!#REF!),"")</f>
        <v>#REF!</v>
      </c>
      <c r="P14" s="38" t="e">
        <f>IF(AND('Mapa Riesgos de Gestión'!#REF!="Muy Alta",'Mapa Riesgos de Gestión'!#REF!="Menor"),CONCATENATE("R9C",'Mapa Riesgos de Gestión'!#REF!),"")</f>
        <v>#REF!</v>
      </c>
      <c r="Q14" s="39" t="e">
        <f>IF(AND('Mapa Riesgos de Gestión'!#REF!="Muy Alta",'Mapa Riesgos de Gestión'!#REF!="Menor"),CONCATENATE("R9C",'Mapa Riesgos de Gestión'!#REF!),"")</f>
        <v>#REF!</v>
      </c>
      <c r="R14" s="39" t="e">
        <f>IF(AND('Mapa Riesgos de Gestión'!#REF!="Muy Alta",'Mapa Riesgos de Gestión'!#REF!="Menor"),CONCATENATE("R9C",'Mapa Riesgos de Gestión'!#REF!),"")</f>
        <v>#REF!</v>
      </c>
      <c r="S14" s="39" t="e">
        <f>IF(AND('Mapa Riesgos de Gestión'!#REF!="Muy Alta",'Mapa Riesgos de Gestión'!#REF!="Menor"),CONCATENATE("R9C",'Mapa Riesgos de Gestión'!#REF!),"")</f>
        <v>#REF!</v>
      </c>
      <c r="T14" s="39" t="e">
        <f>IF(AND('Mapa Riesgos de Gestión'!#REF!="Muy Alta",'Mapa Riesgos de Gestión'!#REF!="Menor"),CONCATENATE("R9C",'Mapa Riesgos de Gestión'!#REF!),"")</f>
        <v>#REF!</v>
      </c>
      <c r="U14" s="40" t="e">
        <f>IF(AND('Mapa Riesgos de Gestión'!#REF!="Muy Alta",'Mapa Riesgos de Gestión'!#REF!="Menor"),CONCATENATE("R9C",'Mapa Riesgos de Gestión'!#REF!),"")</f>
        <v>#REF!</v>
      </c>
      <c r="V14" s="38" t="e">
        <f>IF(AND('Mapa Riesgos de Gestión'!#REF!="Muy Alta",'Mapa Riesgos de Gestión'!#REF!="Moderado"),CONCATENATE("R9C",'Mapa Riesgos de Gestión'!#REF!),"")</f>
        <v>#REF!</v>
      </c>
      <c r="W14" s="39" t="e">
        <f>IF(AND('Mapa Riesgos de Gestión'!#REF!="Muy Alta",'Mapa Riesgos de Gestión'!#REF!="Moderado"),CONCATENATE("R9C",'Mapa Riesgos de Gestión'!#REF!),"")</f>
        <v>#REF!</v>
      </c>
      <c r="X14" s="39" t="e">
        <f>IF(AND('Mapa Riesgos de Gestión'!#REF!="Muy Alta",'Mapa Riesgos de Gestión'!#REF!="Moderado"),CONCATENATE("R9C",'Mapa Riesgos de Gestión'!#REF!),"")</f>
        <v>#REF!</v>
      </c>
      <c r="Y14" s="39" t="e">
        <f>IF(AND('Mapa Riesgos de Gestión'!#REF!="Muy Alta",'Mapa Riesgos de Gestión'!#REF!="Moderado"),CONCATENATE("R9C",'Mapa Riesgos de Gestión'!#REF!),"")</f>
        <v>#REF!</v>
      </c>
      <c r="Z14" s="39" t="e">
        <f>IF(AND('Mapa Riesgos de Gestión'!#REF!="Muy Alta",'Mapa Riesgos de Gestión'!#REF!="Moderado"),CONCATENATE("R9C",'Mapa Riesgos de Gestión'!#REF!),"")</f>
        <v>#REF!</v>
      </c>
      <c r="AA14" s="40" t="e">
        <f>IF(AND('Mapa Riesgos de Gestión'!#REF!="Muy Alta",'Mapa Riesgos de Gestión'!#REF!="Moderado"),CONCATENATE("R9C",'Mapa Riesgos de Gestión'!#REF!),"")</f>
        <v>#REF!</v>
      </c>
      <c r="AB14" s="38" t="e">
        <f>IF(AND('Mapa Riesgos de Gestión'!#REF!="Muy Alta",'Mapa Riesgos de Gestión'!#REF!="Mayor"),CONCATENATE("R9C",'Mapa Riesgos de Gestión'!#REF!),"")</f>
        <v>#REF!</v>
      </c>
      <c r="AC14" s="39" t="e">
        <f>IF(AND('Mapa Riesgos de Gestión'!#REF!="Muy Alta",'Mapa Riesgos de Gestión'!#REF!="Mayor"),CONCATENATE("R9C",'Mapa Riesgos de Gestión'!#REF!),"")</f>
        <v>#REF!</v>
      </c>
      <c r="AD14" s="39" t="e">
        <f>IF(AND('Mapa Riesgos de Gestión'!#REF!="Muy Alta",'Mapa Riesgos de Gestión'!#REF!="Mayor"),CONCATENATE("R9C",'Mapa Riesgos de Gestión'!#REF!),"")</f>
        <v>#REF!</v>
      </c>
      <c r="AE14" s="39" t="e">
        <f>IF(AND('Mapa Riesgos de Gestión'!#REF!="Muy Alta",'Mapa Riesgos de Gestión'!#REF!="Mayor"),CONCATENATE("R9C",'Mapa Riesgos de Gestión'!#REF!),"")</f>
        <v>#REF!</v>
      </c>
      <c r="AF14" s="39" t="e">
        <f>IF(AND('Mapa Riesgos de Gestión'!#REF!="Muy Alta",'Mapa Riesgos de Gestión'!#REF!="Mayor"),CONCATENATE("R9C",'Mapa Riesgos de Gestión'!#REF!),"")</f>
        <v>#REF!</v>
      </c>
      <c r="AG14" s="40" t="e">
        <f>IF(AND('Mapa Riesgos de Gestión'!#REF!="Muy Alta",'Mapa Riesgos de Gestión'!#REF!="Mayor"),CONCATENATE("R9C",'Mapa Riesgos de Gestión'!#REF!),"")</f>
        <v>#REF!</v>
      </c>
      <c r="AH14" s="41" t="e">
        <f>IF(AND('Mapa Riesgos de Gestión'!#REF!="Muy Alta",'Mapa Riesgos de Gestión'!#REF!="Catastrófico"),CONCATENATE("R9C",'Mapa Riesgos de Gestión'!#REF!),"")</f>
        <v>#REF!</v>
      </c>
      <c r="AI14" s="42" t="e">
        <f>IF(AND('Mapa Riesgos de Gestión'!#REF!="Muy Alta",'Mapa Riesgos de Gestión'!#REF!="Catastrófico"),CONCATENATE("R9C",'Mapa Riesgos de Gestión'!#REF!),"")</f>
        <v>#REF!</v>
      </c>
      <c r="AJ14" s="42" t="e">
        <f>IF(AND('Mapa Riesgos de Gestión'!#REF!="Muy Alta",'Mapa Riesgos de Gestión'!#REF!="Catastrófico"),CONCATENATE("R9C",'Mapa Riesgos de Gestión'!#REF!),"")</f>
        <v>#REF!</v>
      </c>
      <c r="AK14" s="42" t="e">
        <f>IF(AND('Mapa Riesgos de Gestión'!#REF!="Muy Alta",'Mapa Riesgos de Gestión'!#REF!="Catastrófico"),CONCATENATE("R9C",'Mapa Riesgos de Gestión'!#REF!),"")</f>
        <v>#REF!</v>
      </c>
      <c r="AL14" s="42" t="e">
        <f>IF(AND('Mapa Riesgos de Gestión'!#REF!="Muy Alta",'Mapa Riesgos de Gestión'!#REF!="Catastrófico"),CONCATENATE("R9C",'Mapa Riesgos de Gestión'!#REF!),"")</f>
        <v>#REF!</v>
      </c>
      <c r="AM14" s="43" t="e">
        <f>IF(AND('Mapa Riesgos de Gestión'!#REF!="Muy Alta",'Mapa Riesgos de Gestión'!#REF!="Catastrófico"),CONCATENATE("R9C",'Mapa Riesgos de Gestión'!#REF!),"")</f>
        <v>#REF!</v>
      </c>
      <c r="AN14" s="69"/>
      <c r="AO14" s="1064"/>
      <c r="AP14" s="1065"/>
      <c r="AQ14" s="1065"/>
      <c r="AR14" s="1065"/>
      <c r="AS14" s="1065"/>
      <c r="AT14" s="1066"/>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row>
    <row r="15" spans="1:91" ht="15.75" customHeight="1" thickBot="1" x14ac:dyDescent="0.4">
      <c r="A15" s="69"/>
      <c r="B15" s="959"/>
      <c r="C15" s="959"/>
      <c r="D15" s="960"/>
      <c r="E15" s="1059"/>
      <c r="F15" s="1060"/>
      <c r="G15" s="1060"/>
      <c r="H15" s="1060"/>
      <c r="I15" s="1074"/>
      <c r="J15" s="44" t="str">
        <f>IF(AND('Mapa Riesgos de Gestión'!$AH$14="Muy Alta",'Mapa Riesgos de Gestión'!$AJ$14="Leve"),CONCATENATE("R10C",'Mapa Riesgos de Gestión'!$S$14),"")</f>
        <v/>
      </c>
      <c r="K15" s="45" t="str">
        <f>IF(AND('Mapa Riesgos de Gestión'!$AH$15="Muy Alta",'Mapa Riesgos de Gestión'!$AJ$15="Leve"),CONCATENATE("R10C",'Mapa Riesgos de Gestión'!$S$15),"")</f>
        <v/>
      </c>
      <c r="L15" s="45" t="str">
        <f>IF(AND('Mapa Riesgos de Gestión'!$AH$16="Muy Alta",'Mapa Riesgos de Gestión'!$AJ$16="Leve"),CONCATENATE("R10C",'Mapa Riesgos de Gestión'!$S$16),"")</f>
        <v/>
      </c>
      <c r="M15" s="45" t="e">
        <f>IF(AND('Mapa Riesgos de Gestión'!#REF!="Muy Alta",'Mapa Riesgos de Gestión'!#REF!="Leve"),CONCATENATE("R10C",'Mapa Riesgos de Gestión'!#REF!),"")</f>
        <v>#REF!</v>
      </c>
      <c r="N15" s="45" t="e">
        <f>IF(AND('Mapa Riesgos de Gestión'!#REF!="Muy Alta",'Mapa Riesgos de Gestión'!#REF!="Leve"),CONCATENATE("R10C",'Mapa Riesgos de Gestión'!#REF!),"")</f>
        <v>#REF!</v>
      </c>
      <c r="O15" s="46" t="e">
        <f>IF(AND('Mapa Riesgos de Gestión'!#REF!="Muy Alta",'Mapa Riesgos de Gestión'!#REF!="Leve"),CONCATENATE("R10C",'Mapa Riesgos de Gestión'!#REF!),"")</f>
        <v>#REF!</v>
      </c>
      <c r="P15" s="38" t="str">
        <f>IF(AND('Mapa Riesgos de Gestión'!$AH$14="Muy Alta",'Mapa Riesgos de Gestión'!$AJ$14="Menor"),CONCATENATE("R10C",'Mapa Riesgos de Gestión'!$S$14),"")</f>
        <v/>
      </c>
      <c r="Q15" s="39" t="str">
        <f>IF(AND('Mapa Riesgos de Gestión'!$AH$15="Muy Alta",'Mapa Riesgos de Gestión'!$AJ$15="Menor"),CONCATENATE("R10C",'Mapa Riesgos de Gestión'!$S$15),"")</f>
        <v/>
      </c>
      <c r="R15" s="39" t="str">
        <f>IF(AND('Mapa Riesgos de Gestión'!$AH$16="Muy Alta",'Mapa Riesgos de Gestión'!$AJ$16="Menor"),CONCATENATE("R10C",'Mapa Riesgos de Gestión'!$S$16),"")</f>
        <v/>
      </c>
      <c r="S15" s="39" t="e">
        <f>IF(AND('Mapa Riesgos de Gestión'!#REF!="Muy Alta",'Mapa Riesgos de Gestión'!#REF!="Menor"),CONCATENATE("R10C",'Mapa Riesgos de Gestión'!#REF!),"")</f>
        <v>#REF!</v>
      </c>
      <c r="T15" s="39" t="e">
        <f>IF(AND('Mapa Riesgos de Gestión'!#REF!="Muy Alta",'Mapa Riesgos de Gestión'!#REF!="Menor"),CONCATENATE("R10C",'Mapa Riesgos de Gestión'!#REF!),"")</f>
        <v>#REF!</v>
      </c>
      <c r="U15" s="40" t="e">
        <f>IF(AND('Mapa Riesgos de Gestión'!#REF!="Muy Alta",'Mapa Riesgos de Gestión'!#REF!="Menor"),CONCATENATE("R10C",'Mapa Riesgos de Gestión'!#REF!),"")</f>
        <v>#REF!</v>
      </c>
      <c r="V15" s="44" t="str">
        <f>IF(AND('Mapa Riesgos de Gestión'!$AH$14="Muy Alta",'Mapa Riesgos de Gestión'!$AJ$14="Moderado"),CONCATENATE("R10C",'Mapa Riesgos de Gestión'!$S$14),"")</f>
        <v/>
      </c>
      <c r="W15" s="45" t="str">
        <f>IF(AND('Mapa Riesgos de Gestión'!$AH$15="Muy Alta",'Mapa Riesgos de Gestión'!$AJ$15="Moderado"),CONCATENATE("R10C",'Mapa Riesgos de Gestión'!$S$15),"")</f>
        <v/>
      </c>
      <c r="X15" s="45" t="str">
        <f>IF(AND('Mapa Riesgos de Gestión'!$AH$16="Muy Alta",'Mapa Riesgos de Gestión'!$AJ$16="Moderado"),CONCATENATE("R10C",'Mapa Riesgos de Gestión'!$S$16),"")</f>
        <v/>
      </c>
      <c r="Y15" s="45" t="e">
        <f>IF(AND('Mapa Riesgos de Gestión'!#REF!="Muy Alta",'Mapa Riesgos de Gestión'!#REF!="Moderado"),CONCATENATE("R10C",'Mapa Riesgos de Gestión'!#REF!),"")</f>
        <v>#REF!</v>
      </c>
      <c r="Z15" s="45" t="e">
        <f>IF(AND('Mapa Riesgos de Gestión'!#REF!="Muy Alta",'Mapa Riesgos de Gestión'!#REF!="Moderado"),CONCATENATE("R10C",'Mapa Riesgos de Gestión'!#REF!),"")</f>
        <v>#REF!</v>
      </c>
      <c r="AA15" s="46" t="e">
        <f>IF(AND('Mapa Riesgos de Gestión'!#REF!="Muy Alta",'Mapa Riesgos de Gestión'!#REF!="Moderado"),CONCATENATE("R10C",'Mapa Riesgos de Gestión'!#REF!),"")</f>
        <v>#REF!</v>
      </c>
      <c r="AB15" s="38" t="str">
        <f>IF(AND('Mapa Riesgos de Gestión'!$AH$14="Muy Alta",'Mapa Riesgos de Gestión'!$AJ$14="Mayor"),CONCATENATE("R10C",'Mapa Riesgos de Gestión'!$S$14),"")</f>
        <v/>
      </c>
      <c r="AC15" s="39" t="str">
        <f>IF(AND('Mapa Riesgos de Gestión'!$AH$15="Muy Alta",'Mapa Riesgos de Gestión'!$AJ$15="Mayor"),CONCATENATE("R10C",'Mapa Riesgos de Gestión'!$S$15),"")</f>
        <v/>
      </c>
      <c r="AD15" s="39" t="str">
        <f>IF(AND('Mapa Riesgos de Gestión'!$AH$16="Muy Alta",'Mapa Riesgos de Gestión'!$AJ$16="Mayor"),CONCATENATE("R10C",'Mapa Riesgos de Gestión'!$S$16),"")</f>
        <v/>
      </c>
      <c r="AE15" s="39" t="e">
        <f>IF(AND('Mapa Riesgos de Gestión'!#REF!="Muy Alta",'Mapa Riesgos de Gestión'!#REF!="Mayor"),CONCATENATE("R10C",'Mapa Riesgos de Gestión'!#REF!),"")</f>
        <v>#REF!</v>
      </c>
      <c r="AF15" s="39" t="e">
        <f>IF(AND('Mapa Riesgos de Gestión'!#REF!="Muy Alta",'Mapa Riesgos de Gestión'!#REF!="Mayor"),CONCATENATE("R10C",'Mapa Riesgos de Gestión'!#REF!),"")</f>
        <v>#REF!</v>
      </c>
      <c r="AG15" s="40" t="e">
        <f>IF(AND('Mapa Riesgos de Gestión'!#REF!="Muy Alta",'Mapa Riesgos de Gestión'!#REF!="Mayor"),CONCATENATE("R10C",'Mapa Riesgos de Gestión'!#REF!),"")</f>
        <v>#REF!</v>
      </c>
      <c r="AH15" s="47" t="str">
        <f>IF(AND('Mapa Riesgos de Gestión'!$AH$14="Muy Alta",'Mapa Riesgos de Gestión'!$AJ$14="Catastrófico"),CONCATENATE("R10C",'Mapa Riesgos de Gestión'!$S$14),"")</f>
        <v/>
      </c>
      <c r="AI15" s="48" t="str">
        <f>IF(AND('Mapa Riesgos de Gestión'!$AH$15="Muy Alta",'Mapa Riesgos de Gestión'!$AJ$15="Catastrófico"),CONCATENATE("R10C",'Mapa Riesgos de Gestión'!$S$15),"")</f>
        <v/>
      </c>
      <c r="AJ15" s="48" t="str">
        <f>IF(AND('Mapa Riesgos de Gestión'!$AH$16="Muy Alta",'Mapa Riesgos de Gestión'!$AJ$16="Catastrófico"),CONCATENATE("R10C",'Mapa Riesgos de Gestión'!$S$16),"")</f>
        <v/>
      </c>
      <c r="AK15" s="48" t="e">
        <f>IF(AND('Mapa Riesgos de Gestión'!#REF!="Muy Alta",'Mapa Riesgos de Gestión'!#REF!="Catastrófico"),CONCATENATE("R10C",'Mapa Riesgos de Gestión'!#REF!),"")</f>
        <v>#REF!</v>
      </c>
      <c r="AL15" s="48" t="e">
        <f>IF(AND('Mapa Riesgos de Gestión'!#REF!="Muy Alta",'Mapa Riesgos de Gestión'!#REF!="Catastrófico"),CONCATENATE("R10C",'Mapa Riesgos de Gestión'!#REF!),"")</f>
        <v>#REF!</v>
      </c>
      <c r="AM15" s="49" t="e">
        <f>IF(AND('Mapa Riesgos de Gestión'!#REF!="Muy Alta",'Mapa Riesgos de Gestión'!#REF!="Catastrófico"),CONCATENATE("R10C",'Mapa Riesgos de Gestión'!#REF!),"")</f>
        <v>#REF!</v>
      </c>
      <c r="AN15" s="69"/>
      <c r="AO15" s="1067"/>
      <c r="AP15" s="1068"/>
      <c r="AQ15" s="1068"/>
      <c r="AR15" s="1068"/>
      <c r="AS15" s="1068"/>
      <c r="AT15" s="10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row>
    <row r="16" spans="1:91" ht="15" customHeight="1" x14ac:dyDescent="0.35">
      <c r="A16" s="69"/>
      <c r="B16" s="959"/>
      <c r="C16" s="959"/>
      <c r="D16" s="960"/>
      <c r="E16" s="1054" t="s">
        <v>311</v>
      </c>
      <c r="F16" s="1055"/>
      <c r="G16" s="1055"/>
      <c r="H16" s="1055"/>
      <c r="I16" s="1055"/>
      <c r="J16" s="50" t="e">
        <f>IF(AND('Mapa Riesgos de Gestión'!#REF!="Alta",'Mapa Riesgos de Gestión'!#REF!="Leve"),CONCATENATE("R1C",'Mapa Riesgos de Gestión'!#REF!),"")</f>
        <v>#REF!</v>
      </c>
      <c r="K16" s="51" t="e">
        <f>IF(AND('Mapa Riesgos de Gestión'!#REF!="Alta",'Mapa Riesgos de Gestión'!#REF!="Leve"),CONCATENATE("R1C",'Mapa Riesgos de Gestión'!#REF!),"")</f>
        <v>#REF!</v>
      </c>
      <c r="L16" s="51" t="e">
        <f>IF(AND('Mapa Riesgos de Gestión'!#REF!="Alta",'Mapa Riesgos de Gestión'!#REF!="Leve"),CONCATENATE("R1C",'Mapa Riesgos de Gestión'!#REF!),"")</f>
        <v>#REF!</v>
      </c>
      <c r="M16" s="51" t="e">
        <f>IF(AND('Mapa Riesgos de Gestión'!#REF!="Alta",'Mapa Riesgos de Gestión'!#REF!="Leve"),CONCATENATE("R1C",'Mapa Riesgos de Gestión'!#REF!),"")</f>
        <v>#REF!</v>
      </c>
      <c r="N16" s="51" t="e">
        <f>IF(AND('Mapa Riesgos de Gestión'!#REF!="Alta",'Mapa Riesgos de Gestión'!#REF!="Leve"),CONCATENATE("R1C",'Mapa Riesgos de Gestión'!#REF!),"")</f>
        <v>#REF!</v>
      </c>
      <c r="O16" s="52" t="e">
        <f>IF(AND('Mapa Riesgos de Gestión'!#REF!="Alta",'Mapa Riesgos de Gestión'!#REF!="Leve"),CONCATENATE("R1C",'Mapa Riesgos de Gestión'!#REF!),"")</f>
        <v>#REF!</v>
      </c>
      <c r="P16" s="50" t="e">
        <f>IF(AND('Mapa Riesgos de Gestión'!#REF!="Alta",'Mapa Riesgos de Gestión'!#REF!="Menor"),CONCATENATE("R1C",'Mapa Riesgos de Gestión'!#REF!),"")</f>
        <v>#REF!</v>
      </c>
      <c r="Q16" s="51" t="e">
        <f>IF(AND('Mapa Riesgos de Gestión'!#REF!="Alta",'Mapa Riesgos de Gestión'!#REF!="Menor"),CONCATENATE("R1C",'Mapa Riesgos de Gestión'!#REF!),"")</f>
        <v>#REF!</v>
      </c>
      <c r="R16" s="51" t="e">
        <f>IF(AND('Mapa Riesgos de Gestión'!#REF!="Alta",'Mapa Riesgos de Gestión'!#REF!="Menor"),CONCATENATE("R1C",'Mapa Riesgos de Gestión'!#REF!),"")</f>
        <v>#REF!</v>
      </c>
      <c r="S16" s="51" t="e">
        <f>IF(AND('Mapa Riesgos de Gestión'!#REF!="Alta",'Mapa Riesgos de Gestión'!#REF!="Menor"),CONCATENATE("R1C",'Mapa Riesgos de Gestión'!#REF!),"")</f>
        <v>#REF!</v>
      </c>
      <c r="T16" s="51" t="e">
        <f>IF(AND('Mapa Riesgos de Gestión'!#REF!="Alta",'Mapa Riesgos de Gestión'!#REF!="Menor"),CONCATENATE("R1C",'Mapa Riesgos de Gestión'!#REF!),"")</f>
        <v>#REF!</v>
      </c>
      <c r="U16" s="52" t="e">
        <f>IF(AND('Mapa Riesgos de Gestión'!#REF!="Alta",'Mapa Riesgos de Gestión'!#REF!="Menor"),CONCATENATE("R1C",'Mapa Riesgos de Gestión'!#REF!),"")</f>
        <v>#REF!</v>
      </c>
      <c r="V16" s="32" t="e">
        <f>IF(AND('Mapa Riesgos de Gestión'!#REF!="Alta",'Mapa Riesgos de Gestión'!#REF!="Moderado"),CONCATENATE("R1C",'Mapa Riesgos de Gestión'!#REF!),"")</f>
        <v>#REF!</v>
      </c>
      <c r="W16" s="33" t="e">
        <f>IF(AND('Mapa Riesgos de Gestión'!#REF!="Alta",'Mapa Riesgos de Gestión'!#REF!="Moderado"),CONCATENATE("R1C",'Mapa Riesgos de Gestión'!#REF!),"")</f>
        <v>#REF!</v>
      </c>
      <c r="X16" s="33" t="e">
        <f>IF(AND('Mapa Riesgos de Gestión'!#REF!="Alta",'Mapa Riesgos de Gestión'!#REF!="Moderado"),CONCATENATE("R1C",'Mapa Riesgos de Gestión'!#REF!),"")</f>
        <v>#REF!</v>
      </c>
      <c r="Y16" s="33" t="e">
        <f>IF(AND('Mapa Riesgos de Gestión'!#REF!="Alta",'Mapa Riesgos de Gestión'!#REF!="Moderado"),CONCATENATE("R1C",'Mapa Riesgos de Gestión'!#REF!),"")</f>
        <v>#REF!</v>
      </c>
      <c r="Z16" s="33" t="e">
        <f>IF(AND('Mapa Riesgos de Gestión'!#REF!="Alta",'Mapa Riesgos de Gestión'!#REF!="Moderado"),CONCATENATE("R1C",'Mapa Riesgos de Gestión'!#REF!),"")</f>
        <v>#REF!</v>
      </c>
      <c r="AA16" s="34" t="e">
        <f>IF(AND('Mapa Riesgos de Gestión'!#REF!="Alta",'Mapa Riesgos de Gestión'!#REF!="Moderado"),CONCATENATE("R1C",'Mapa Riesgos de Gestión'!#REF!),"")</f>
        <v>#REF!</v>
      </c>
      <c r="AB16" s="32" t="e">
        <f>IF(AND('Mapa Riesgos de Gestión'!#REF!="Alta",'Mapa Riesgos de Gestión'!#REF!="Mayor"),CONCATENATE("R1C",'Mapa Riesgos de Gestión'!#REF!),"")</f>
        <v>#REF!</v>
      </c>
      <c r="AC16" s="33" t="e">
        <f>IF(AND('Mapa Riesgos de Gestión'!#REF!="Alta",'Mapa Riesgos de Gestión'!#REF!="Mayor"),CONCATENATE("R1C",'Mapa Riesgos de Gestión'!#REF!),"")</f>
        <v>#REF!</v>
      </c>
      <c r="AD16" s="33" t="e">
        <f>IF(AND('Mapa Riesgos de Gestión'!#REF!="Alta",'Mapa Riesgos de Gestión'!#REF!="Mayor"),CONCATENATE("R1C",'Mapa Riesgos de Gestión'!#REF!),"")</f>
        <v>#REF!</v>
      </c>
      <c r="AE16" s="33" t="e">
        <f>IF(AND('Mapa Riesgos de Gestión'!#REF!="Alta",'Mapa Riesgos de Gestión'!#REF!="Mayor"),CONCATENATE("R1C",'Mapa Riesgos de Gestión'!#REF!),"")</f>
        <v>#REF!</v>
      </c>
      <c r="AF16" s="33" t="e">
        <f>IF(AND('Mapa Riesgos de Gestión'!#REF!="Alta",'Mapa Riesgos de Gestión'!#REF!="Mayor"),CONCATENATE("R1C",'Mapa Riesgos de Gestión'!#REF!),"")</f>
        <v>#REF!</v>
      </c>
      <c r="AG16" s="34" t="e">
        <f>IF(AND('Mapa Riesgos de Gestión'!#REF!="Alta",'Mapa Riesgos de Gestión'!#REF!="Mayor"),CONCATENATE("R1C",'Mapa Riesgos de Gestión'!#REF!),"")</f>
        <v>#REF!</v>
      </c>
      <c r="AH16" s="35" t="e">
        <f>IF(AND('Mapa Riesgos de Gestión'!#REF!="Alta",'Mapa Riesgos de Gestión'!#REF!="Catastrófico"),CONCATENATE("R1C",'Mapa Riesgos de Gestión'!#REF!),"")</f>
        <v>#REF!</v>
      </c>
      <c r="AI16" s="36" t="e">
        <f>IF(AND('Mapa Riesgos de Gestión'!#REF!="Alta",'Mapa Riesgos de Gestión'!#REF!="Catastrófico"),CONCATENATE("R1C",'Mapa Riesgos de Gestión'!#REF!),"")</f>
        <v>#REF!</v>
      </c>
      <c r="AJ16" s="36" t="e">
        <f>IF(AND('Mapa Riesgos de Gestión'!#REF!="Alta",'Mapa Riesgos de Gestión'!#REF!="Catastrófico"),CONCATENATE("R1C",'Mapa Riesgos de Gestión'!#REF!),"")</f>
        <v>#REF!</v>
      </c>
      <c r="AK16" s="36" t="e">
        <f>IF(AND('Mapa Riesgos de Gestión'!#REF!="Alta",'Mapa Riesgos de Gestión'!#REF!="Catastrófico"),CONCATENATE("R1C",'Mapa Riesgos de Gestión'!#REF!),"")</f>
        <v>#REF!</v>
      </c>
      <c r="AL16" s="36" t="e">
        <f>IF(AND('Mapa Riesgos de Gestión'!#REF!="Alta",'Mapa Riesgos de Gestión'!#REF!="Catastrófico"),CONCATENATE("R1C",'Mapa Riesgos de Gestión'!#REF!),"")</f>
        <v>#REF!</v>
      </c>
      <c r="AM16" s="37" t="e">
        <f>IF(AND('Mapa Riesgos de Gestión'!#REF!="Alta",'Mapa Riesgos de Gestión'!#REF!="Catastrófico"),CONCATENATE("R1C",'Mapa Riesgos de Gestión'!#REF!),"")</f>
        <v>#REF!</v>
      </c>
      <c r="AN16" s="69"/>
      <c r="AO16" s="1045" t="s">
        <v>312</v>
      </c>
      <c r="AP16" s="1046"/>
      <c r="AQ16" s="1046"/>
      <c r="AR16" s="1046"/>
      <c r="AS16" s="1046"/>
      <c r="AT16" s="1047"/>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row>
    <row r="17" spans="1:76" ht="15" customHeight="1" x14ac:dyDescent="0.35">
      <c r="A17" s="69"/>
      <c r="B17" s="959"/>
      <c r="C17" s="959"/>
      <c r="D17" s="960"/>
      <c r="E17" s="1056"/>
      <c r="F17" s="1057"/>
      <c r="G17" s="1057"/>
      <c r="H17" s="1057"/>
      <c r="I17" s="1057"/>
      <c r="J17" s="53" t="e">
        <f>IF(AND('Mapa Riesgos de Gestión'!#REF!="Alta",'Mapa Riesgos de Gestión'!#REF!="Leve"),CONCATENATE("R2C",'Mapa Riesgos de Gestión'!#REF!),"")</f>
        <v>#REF!</v>
      </c>
      <c r="K17" s="54" t="e">
        <f>IF(AND('Mapa Riesgos de Gestión'!#REF!="Alta",'Mapa Riesgos de Gestión'!#REF!="Leve"),CONCATENATE("R2C",'Mapa Riesgos de Gestión'!#REF!),"")</f>
        <v>#REF!</v>
      </c>
      <c r="L17" s="54" t="e">
        <f>IF(AND('Mapa Riesgos de Gestión'!#REF!="Alta",'Mapa Riesgos de Gestión'!#REF!="Leve"),CONCATENATE("R2C",'Mapa Riesgos de Gestión'!#REF!),"")</f>
        <v>#REF!</v>
      </c>
      <c r="M17" s="54" t="e">
        <f>IF(AND('Mapa Riesgos de Gestión'!#REF!="Alta",'Mapa Riesgos de Gestión'!#REF!="Leve"),CONCATENATE("R2C",'Mapa Riesgos de Gestión'!#REF!),"")</f>
        <v>#REF!</v>
      </c>
      <c r="N17" s="54" t="e">
        <f>IF(AND('Mapa Riesgos de Gestión'!#REF!="Alta",'Mapa Riesgos de Gestión'!#REF!="Leve"),CONCATENATE("R2C",'Mapa Riesgos de Gestión'!#REF!),"")</f>
        <v>#REF!</v>
      </c>
      <c r="O17" s="55" t="e">
        <f>IF(AND('Mapa Riesgos de Gestión'!#REF!="Alta",'Mapa Riesgos de Gestión'!#REF!="Leve"),CONCATENATE("R2C",'Mapa Riesgos de Gestión'!#REF!),"")</f>
        <v>#REF!</v>
      </c>
      <c r="P17" s="53" t="e">
        <f>IF(AND('Mapa Riesgos de Gestión'!#REF!="Alta",'Mapa Riesgos de Gestión'!#REF!="Menor"),CONCATENATE("R2C",'Mapa Riesgos de Gestión'!#REF!),"")</f>
        <v>#REF!</v>
      </c>
      <c r="Q17" s="54" t="e">
        <f>IF(AND('Mapa Riesgos de Gestión'!#REF!="Alta",'Mapa Riesgos de Gestión'!#REF!="Menor"),CONCATENATE("R2C",'Mapa Riesgos de Gestión'!#REF!),"")</f>
        <v>#REF!</v>
      </c>
      <c r="R17" s="54" t="e">
        <f>IF(AND('Mapa Riesgos de Gestión'!#REF!="Alta",'Mapa Riesgos de Gestión'!#REF!="Menor"),CONCATENATE("R2C",'Mapa Riesgos de Gestión'!#REF!),"")</f>
        <v>#REF!</v>
      </c>
      <c r="S17" s="54" t="e">
        <f>IF(AND('Mapa Riesgos de Gestión'!#REF!="Alta",'Mapa Riesgos de Gestión'!#REF!="Menor"),CONCATENATE("R2C",'Mapa Riesgos de Gestión'!#REF!),"")</f>
        <v>#REF!</v>
      </c>
      <c r="T17" s="54" t="e">
        <f>IF(AND('Mapa Riesgos de Gestión'!#REF!="Alta",'Mapa Riesgos de Gestión'!#REF!="Menor"),CONCATENATE("R2C",'Mapa Riesgos de Gestión'!#REF!),"")</f>
        <v>#REF!</v>
      </c>
      <c r="U17" s="55" t="e">
        <f>IF(AND('Mapa Riesgos de Gestión'!#REF!="Alta",'Mapa Riesgos de Gestión'!#REF!="Menor"),CONCATENATE("R2C",'Mapa Riesgos de Gestión'!#REF!),"")</f>
        <v>#REF!</v>
      </c>
      <c r="V17" s="38" t="e">
        <f>IF(AND('Mapa Riesgos de Gestión'!#REF!="Alta",'Mapa Riesgos de Gestión'!#REF!="Moderado"),CONCATENATE("R2C",'Mapa Riesgos de Gestión'!#REF!),"")</f>
        <v>#REF!</v>
      </c>
      <c r="W17" s="39" t="e">
        <f>IF(AND('Mapa Riesgos de Gestión'!#REF!="Alta",'Mapa Riesgos de Gestión'!#REF!="Moderado"),CONCATENATE("R2C",'Mapa Riesgos de Gestión'!#REF!),"")</f>
        <v>#REF!</v>
      </c>
      <c r="X17" s="39" t="e">
        <f>IF(AND('Mapa Riesgos de Gestión'!#REF!="Alta",'Mapa Riesgos de Gestión'!#REF!="Moderado"),CONCATENATE("R2C",'Mapa Riesgos de Gestión'!#REF!),"")</f>
        <v>#REF!</v>
      </c>
      <c r="Y17" s="39" t="e">
        <f>IF(AND('Mapa Riesgos de Gestión'!#REF!="Alta",'Mapa Riesgos de Gestión'!#REF!="Moderado"),CONCATENATE("R2C",'Mapa Riesgos de Gestión'!#REF!),"")</f>
        <v>#REF!</v>
      </c>
      <c r="Z17" s="39" t="e">
        <f>IF(AND('Mapa Riesgos de Gestión'!#REF!="Alta",'Mapa Riesgos de Gestión'!#REF!="Moderado"),CONCATENATE("R2C",'Mapa Riesgos de Gestión'!#REF!),"")</f>
        <v>#REF!</v>
      </c>
      <c r="AA17" s="40" t="e">
        <f>IF(AND('Mapa Riesgos de Gestión'!#REF!="Alta",'Mapa Riesgos de Gestión'!#REF!="Moderado"),CONCATENATE("R2C",'Mapa Riesgos de Gestión'!#REF!),"")</f>
        <v>#REF!</v>
      </c>
      <c r="AB17" s="38" t="e">
        <f>IF(AND('Mapa Riesgos de Gestión'!#REF!="Alta",'Mapa Riesgos de Gestión'!#REF!="Mayor"),CONCATENATE("R2C",'Mapa Riesgos de Gestión'!#REF!),"")</f>
        <v>#REF!</v>
      </c>
      <c r="AC17" s="39" t="e">
        <f>IF(AND('Mapa Riesgos de Gestión'!#REF!="Alta",'Mapa Riesgos de Gestión'!#REF!="Mayor"),CONCATENATE("R2C",'Mapa Riesgos de Gestión'!#REF!),"")</f>
        <v>#REF!</v>
      </c>
      <c r="AD17" s="39" t="e">
        <f>IF(AND('Mapa Riesgos de Gestión'!#REF!="Alta",'Mapa Riesgos de Gestión'!#REF!="Mayor"),CONCATENATE("R2C",'Mapa Riesgos de Gestión'!#REF!),"")</f>
        <v>#REF!</v>
      </c>
      <c r="AE17" s="39" t="e">
        <f>IF(AND('Mapa Riesgos de Gestión'!#REF!="Alta",'Mapa Riesgos de Gestión'!#REF!="Mayor"),CONCATENATE("R2C",'Mapa Riesgos de Gestión'!#REF!),"")</f>
        <v>#REF!</v>
      </c>
      <c r="AF17" s="39" t="e">
        <f>IF(AND('Mapa Riesgos de Gestión'!#REF!="Alta",'Mapa Riesgos de Gestión'!#REF!="Mayor"),CONCATENATE("R2C",'Mapa Riesgos de Gestión'!#REF!),"")</f>
        <v>#REF!</v>
      </c>
      <c r="AG17" s="40" t="e">
        <f>IF(AND('Mapa Riesgos de Gestión'!#REF!="Alta",'Mapa Riesgos de Gestión'!#REF!="Mayor"),CONCATENATE("R2C",'Mapa Riesgos de Gestión'!#REF!),"")</f>
        <v>#REF!</v>
      </c>
      <c r="AH17" s="41" t="e">
        <f>IF(AND('Mapa Riesgos de Gestión'!#REF!="Alta",'Mapa Riesgos de Gestión'!#REF!="Catastrófico"),CONCATENATE("R2C",'Mapa Riesgos de Gestión'!#REF!),"")</f>
        <v>#REF!</v>
      </c>
      <c r="AI17" s="42" t="e">
        <f>IF(AND('Mapa Riesgos de Gestión'!#REF!="Alta",'Mapa Riesgos de Gestión'!#REF!="Catastrófico"),CONCATENATE("R2C",'Mapa Riesgos de Gestión'!#REF!),"")</f>
        <v>#REF!</v>
      </c>
      <c r="AJ17" s="42" t="e">
        <f>IF(AND('Mapa Riesgos de Gestión'!#REF!="Alta",'Mapa Riesgos de Gestión'!#REF!="Catastrófico"),CONCATENATE("R2C",'Mapa Riesgos de Gestión'!#REF!),"")</f>
        <v>#REF!</v>
      </c>
      <c r="AK17" s="42" t="e">
        <f>IF(AND('Mapa Riesgos de Gestión'!#REF!="Alta",'Mapa Riesgos de Gestión'!#REF!="Catastrófico"),CONCATENATE("R2C",'Mapa Riesgos de Gestión'!#REF!),"")</f>
        <v>#REF!</v>
      </c>
      <c r="AL17" s="42" t="e">
        <f>IF(AND('Mapa Riesgos de Gestión'!#REF!="Alta",'Mapa Riesgos de Gestión'!#REF!="Catastrófico"),CONCATENATE("R2C",'Mapa Riesgos de Gestión'!#REF!),"")</f>
        <v>#REF!</v>
      </c>
      <c r="AM17" s="43" t="e">
        <f>IF(AND('Mapa Riesgos de Gestión'!#REF!="Alta",'Mapa Riesgos de Gestión'!#REF!="Catastrófico"),CONCATENATE("R2C",'Mapa Riesgos de Gestión'!#REF!),"")</f>
        <v>#REF!</v>
      </c>
      <c r="AN17" s="69"/>
      <c r="AO17" s="1048"/>
      <c r="AP17" s="1049"/>
      <c r="AQ17" s="1049"/>
      <c r="AR17" s="1049"/>
      <c r="AS17" s="1049"/>
      <c r="AT17" s="1050"/>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row>
    <row r="18" spans="1:76" ht="15" customHeight="1" x14ac:dyDescent="0.35">
      <c r="A18" s="69"/>
      <c r="B18" s="959"/>
      <c r="C18" s="959"/>
      <c r="D18" s="960"/>
      <c r="E18" s="1058"/>
      <c r="F18" s="1057"/>
      <c r="G18" s="1057"/>
      <c r="H18" s="1057"/>
      <c r="I18" s="1057"/>
      <c r="J18" s="53" t="e">
        <f>IF(AND('Mapa Riesgos de Gestión'!#REF!="Alta",'Mapa Riesgos de Gestión'!#REF!="Leve"),CONCATENATE("R3C",'Mapa Riesgos de Gestión'!#REF!),"")</f>
        <v>#REF!</v>
      </c>
      <c r="K18" s="54" t="e">
        <f>IF(AND('Mapa Riesgos de Gestión'!#REF!="Alta",'Mapa Riesgos de Gestión'!#REF!="Leve"),CONCATENATE("R3C",'Mapa Riesgos de Gestión'!#REF!),"")</f>
        <v>#REF!</v>
      </c>
      <c r="L18" s="54" t="e">
        <f>IF(AND('Mapa Riesgos de Gestión'!#REF!="Alta",'Mapa Riesgos de Gestión'!#REF!="Leve"),CONCATENATE("R3C",'Mapa Riesgos de Gestión'!#REF!),"")</f>
        <v>#REF!</v>
      </c>
      <c r="M18" s="54" t="e">
        <f>IF(AND('Mapa Riesgos de Gestión'!#REF!="Alta",'Mapa Riesgos de Gestión'!#REF!="Leve"),CONCATENATE("R3C",'Mapa Riesgos de Gestión'!#REF!),"")</f>
        <v>#REF!</v>
      </c>
      <c r="N18" s="54" t="e">
        <f>IF(AND('Mapa Riesgos de Gestión'!#REF!="Alta",'Mapa Riesgos de Gestión'!#REF!="Leve"),CONCATENATE("R3C",'Mapa Riesgos de Gestión'!#REF!),"")</f>
        <v>#REF!</v>
      </c>
      <c r="O18" s="55" t="e">
        <f>IF(AND('Mapa Riesgos de Gestión'!#REF!="Alta",'Mapa Riesgos de Gestión'!#REF!="Leve"),CONCATENATE("R3C",'Mapa Riesgos de Gestión'!#REF!),"")</f>
        <v>#REF!</v>
      </c>
      <c r="P18" s="53" t="e">
        <f>IF(AND('Mapa Riesgos de Gestión'!#REF!="Alta",'Mapa Riesgos de Gestión'!#REF!="Menor"),CONCATENATE("R3C",'Mapa Riesgos de Gestión'!#REF!),"")</f>
        <v>#REF!</v>
      </c>
      <c r="Q18" s="54" t="e">
        <f>IF(AND('Mapa Riesgos de Gestión'!#REF!="Alta",'Mapa Riesgos de Gestión'!#REF!="Menor"),CONCATENATE("R3C",'Mapa Riesgos de Gestión'!#REF!),"")</f>
        <v>#REF!</v>
      </c>
      <c r="R18" s="54" t="e">
        <f>IF(AND('Mapa Riesgos de Gestión'!#REF!="Alta",'Mapa Riesgos de Gestión'!#REF!="Menor"),CONCATENATE("R3C",'Mapa Riesgos de Gestión'!#REF!),"")</f>
        <v>#REF!</v>
      </c>
      <c r="S18" s="54" t="e">
        <f>IF(AND('Mapa Riesgos de Gestión'!#REF!="Alta",'Mapa Riesgos de Gestión'!#REF!="Menor"),CONCATENATE("R3C",'Mapa Riesgos de Gestión'!#REF!),"")</f>
        <v>#REF!</v>
      </c>
      <c r="T18" s="54" t="e">
        <f>IF(AND('Mapa Riesgos de Gestión'!#REF!="Alta",'Mapa Riesgos de Gestión'!#REF!="Menor"),CONCATENATE("R3C",'Mapa Riesgos de Gestión'!#REF!),"")</f>
        <v>#REF!</v>
      </c>
      <c r="U18" s="55" t="e">
        <f>IF(AND('Mapa Riesgos de Gestión'!#REF!="Alta",'Mapa Riesgos de Gestión'!#REF!="Menor"),CONCATENATE("R3C",'Mapa Riesgos de Gestión'!#REF!),"")</f>
        <v>#REF!</v>
      </c>
      <c r="V18" s="38" t="e">
        <f>IF(AND('Mapa Riesgos de Gestión'!#REF!="Alta",'Mapa Riesgos de Gestión'!#REF!="Moderado"),CONCATENATE("R3C",'Mapa Riesgos de Gestión'!#REF!),"")</f>
        <v>#REF!</v>
      </c>
      <c r="W18" s="39" t="e">
        <f>IF(AND('Mapa Riesgos de Gestión'!#REF!="Alta",'Mapa Riesgos de Gestión'!#REF!="Moderado"),CONCATENATE("R3C",'Mapa Riesgos de Gestión'!#REF!),"")</f>
        <v>#REF!</v>
      </c>
      <c r="X18" s="39" t="e">
        <f>IF(AND('Mapa Riesgos de Gestión'!#REF!="Alta",'Mapa Riesgos de Gestión'!#REF!="Moderado"),CONCATENATE("R3C",'Mapa Riesgos de Gestión'!#REF!),"")</f>
        <v>#REF!</v>
      </c>
      <c r="Y18" s="39" t="e">
        <f>IF(AND('Mapa Riesgos de Gestión'!#REF!="Alta",'Mapa Riesgos de Gestión'!#REF!="Moderado"),CONCATENATE("R3C",'Mapa Riesgos de Gestión'!#REF!),"")</f>
        <v>#REF!</v>
      </c>
      <c r="Z18" s="39" t="e">
        <f>IF(AND('Mapa Riesgos de Gestión'!#REF!="Alta",'Mapa Riesgos de Gestión'!#REF!="Moderado"),CONCATENATE("R3C",'Mapa Riesgos de Gestión'!#REF!),"")</f>
        <v>#REF!</v>
      </c>
      <c r="AA18" s="40" t="e">
        <f>IF(AND('Mapa Riesgos de Gestión'!#REF!="Alta",'Mapa Riesgos de Gestión'!#REF!="Moderado"),CONCATENATE("R3C",'Mapa Riesgos de Gestión'!#REF!),"")</f>
        <v>#REF!</v>
      </c>
      <c r="AB18" s="38" t="e">
        <f>IF(AND('Mapa Riesgos de Gestión'!#REF!="Alta",'Mapa Riesgos de Gestión'!#REF!="Mayor"),CONCATENATE("R3C",'Mapa Riesgos de Gestión'!#REF!),"")</f>
        <v>#REF!</v>
      </c>
      <c r="AC18" s="39" t="e">
        <f>IF(AND('Mapa Riesgos de Gestión'!#REF!="Alta",'Mapa Riesgos de Gestión'!#REF!="Mayor"),CONCATENATE("R3C",'Mapa Riesgos de Gestión'!#REF!),"")</f>
        <v>#REF!</v>
      </c>
      <c r="AD18" s="39" t="e">
        <f>IF(AND('Mapa Riesgos de Gestión'!#REF!="Alta",'Mapa Riesgos de Gestión'!#REF!="Mayor"),CONCATENATE("R3C",'Mapa Riesgos de Gestión'!#REF!),"")</f>
        <v>#REF!</v>
      </c>
      <c r="AE18" s="39" t="e">
        <f>IF(AND('Mapa Riesgos de Gestión'!#REF!="Alta",'Mapa Riesgos de Gestión'!#REF!="Mayor"),CONCATENATE("R3C",'Mapa Riesgos de Gestión'!#REF!),"")</f>
        <v>#REF!</v>
      </c>
      <c r="AF18" s="39" t="e">
        <f>IF(AND('Mapa Riesgos de Gestión'!#REF!="Alta",'Mapa Riesgos de Gestión'!#REF!="Mayor"),CONCATENATE("R3C",'Mapa Riesgos de Gestión'!#REF!),"")</f>
        <v>#REF!</v>
      </c>
      <c r="AG18" s="40" t="e">
        <f>IF(AND('Mapa Riesgos de Gestión'!#REF!="Alta",'Mapa Riesgos de Gestión'!#REF!="Mayor"),CONCATENATE("R3C",'Mapa Riesgos de Gestión'!#REF!),"")</f>
        <v>#REF!</v>
      </c>
      <c r="AH18" s="41" t="e">
        <f>IF(AND('Mapa Riesgos de Gestión'!#REF!="Alta",'Mapa Riesgos de Gestión'!#REF!="Catastrófico"),CONCATENATE("R3C",'Mapa Riesgos de Gestión'!#REF!),"")</f>
        <v>#REF!</v>
      </c>
      <c r="AI18" s="42" t="e">
        <f>IF(AND('Mapa Riesgos de Gestión'!#REF!="Alta",'Mapa Riesgos de Gestión'!#REF!="Catastrófico"),CONCATENATE("R3C",'Mapa Riesgos de Gestión'!#REF!),"")</f>
        <v>#REF!</v>
      </c>
      <c r="AJ18" s="42" t="e">
        <f>IF(AND('Mapa Riesgos de Gestión'!#REF!="Alta",'Mapa Riesgos de Gestión'!#REF!="Catastrófico"),CONCATENATE("R3C",'Mapa Riesgos de Gestión'!#REF!),"")</f>
        <v>#REF!</v>
      </c>
      <c r="AK18" s="42" t="e">
        <f>IF(AND('Mapa Riesgos de Gestión'!#REF!="Alta",'Mapa Riesgos de Gestión'!#REF!="Catastrófico"),CONCATENATE("R3C",'Mapa Riesgos de Gestión'!#REF!),"")</f>
        <v>#REF!</v>
      </c>
      <c r="AL18" s="42" t="e">
        <f>IF(AND('Mapa Riesgos de Gestión'!#REF!="Alta",'Mapa Riesgos de Gestión'!#REF!="Catastrófico"),CONCATENATE("R3C",'Mapa Riesgos de Gestión'!#REF!),"")</f>
        <v>#REF!</v>
      </c>
      <c r="AM18" s="43" t="e">
        <f>IF(AND('Mapa Riesgos de Gestión'!#REF!="Alta",'Mapa Riesgos de Gestión'!#REF!="Catastrófico"),CONCATENATE("R3C",'Mapa Riesgos de Gestión'!#REF!),"")</f>
        <v>#REF!</v>
      </c>
      <c r="AN18" s="69"/>
      <c r="AO18" s="1048"/>
      <c r="AP18" s="1049"/>
      <c r="AQ18" s="1049"/>
      <c r="AR18" s="1049"/>
      <c r="AS18" s="1049"/>
      <c r="AT18" s="1050"/>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row>
    <row r="19" spans="1:76" ht="15" customHeight="1" x14ac:dyDescent="0.35">
      <c r="A19" s="69"/>
      <c r="B19" s="959"/>
      <c r="C19" s="959"/>
      <c r="D19" s="960"/>
      <c r="E19" s="1058"/>
      <c r="F19" s="1057"/>
      <c r="G19" s="1057"/>
      <c r="H19" s="1057"/>
      <c r="I19" s="1057"/>
      <c r="J19" s="53" t="e">
        <f>IF(AND('Mapa Riesgos de Gestión'!#REF!="Alta",'Mapa Riesgos de Gestión'!#REF!="Leve"),CONCATENATE("R4C",'Mapa Riesgos de Gestión'!#REF!),"")</f>
        <v>#REF!</v>
      </c>
      <c r="K19" s="54" t="e">
        <f>IF(AND('Mapa Riesgos de Gestión'!#REF!="Alta",'Mapa Riesgos de Gestión'!#REF!="Leve"),CONCATENATE("R4C",'Mapa Riesgos de Gestión'!#REF!),"")</f>
        <v>#REF!</v>
      </c>
      <c r="L19" s="54" t="e">
        <f>IF(AND('Mapa Riesgos de Gestión'!#REF!="Alta",'Mapa Riesgos de Gestión'!#REF!="Leve"),CONCATENATE("R4C",'Mapa Riesgos de Gestión'!#REF!),"")</f>
        <v>#REF!</v>
      </c>
      <c r="M19" s="54" t="e">
        <f>IF(AND('Mapa Riesgos de Gestión'!#REF!="Alta",'Mapa Riesgos de Gestión'!#REF!="Leve"),CONCATENATE("R4C",'Mapa Riesgos de Gestión'!#REF!),"")</f>
        <v>#REF!</v>
      </c>
      <c r="N19" s="54" t="e">
        <f>IF(AND('Mapa Riesgos de Gestión'!#REF!="Alta",'Mapa Riesgos de Gestión'!#REF!="Leve"),CONCATENATE("R4C",'Mapa Riesgos de Gestión'!#REF!),"")</f>
        <v>#REF!</v>
      </c>
      <c r="O19" s="55" t="e">
        <f>IF(AND('Mapa Riesgos de Gestión'!#REF!="Alta",'Mapa Riesgos de Gestión'!#REF!="Leve"),CONCATENATE("R4C",'Mapa Riesgos de Gestión'!#REF!),"")</f>
        <v>#REF!</v>
      </c>
      <c r="P19" s="53" t="e">
        <f>IF(AND('Mapa Riesgos de Gestión'!#REF!="Alta",'Mapa Riesgos de Gestión'!#REF!="Menor"),CONCATENATE("R4C",'Mapa Riesgos de Gestión'!#REF!),"")</f>
        <v>#REF!</v>
      </c>
      <c r="Q19" s="54" t="e">
        <f>IF(AND('Mapa Riesgos de Gestión'!#REF!="Alta",'Mapa Riesgos de Gestión'!#REF!="Menor"),CONCATENATE("R4C",'Mapa Riesgos de Gestión'!#REF!),"")</f>
        <v>#REF!</v>
      </c>
      <c r="R19" s="54" t="e">
        <f>IF(AND('Mapa Riesgos de Gestión'!#REF!="Alta",'Mapa Riesgos de Gestión'!#REF!="Menor"),CONCATENATE("R4C",'Mapa Riesgos de Gestión'!#REF!),"")</f>
        <v>#REF!</v>
      </c>
      <c r="S19" s="54" t="e">
        <f>IF(AND('Mapa Riesgos de Gestión'!#REF!="Alta",'Mapa Riesgos de Gestión'!#REF!="Menor"),CONCATENATE("R4C",'Mapa Riesgos de Gestión'!#REF!),"")</f>
        <v>#REF!</v>
      </c>
      <c r="T19" s="54" t="e">
        <f>IF(AND('Mapa Riesgos de Gestión'!#REF!="Alta",'Mapa Riesgos de Gestión'!#REF!="Menor"),CONCATENATE("R4C",'Mapa Riesgos de Gestión'!#REF!),"")</f>
        <v>#REF!</v>
      </c>
      <c r="U19" s="55" t="e">
        <f>IF(AND('Mapa Riesgos de Gestión'!#REF!="Alta",'Mapa Riesgos de Gestión'!#REF!="Menor"),CONCATENATE("R4C",'Mapa Riesgos de Gestión'!#REF!),"")</f>
        <v>#REF!</v>
      </c>
      <c r="V19" s="38" t="e">
        <f>IF(AND('Mapa Riesgos de Gestión'!#REF!="Alta",'Mapa Riesgos de Gestión'!#REF!="Moderado"),CONCATENATE("R4C",'Mapa Riesgos de Gestión'!#REF!),"")</f>
        <v>#REF!</v>
      </c>
      <c r="W19" s="39" t="e">
        <f>IF(AND('Mapa Riesgos de Gestión'!#REF!="Alta",'Mapa Riesgos de Gestión'!#REF!="Moderado"),CONCATENATE("R4C",'Mapa Riesgos de Gestión'!#REF!),"")</f>
        <v>#REF!</v>
      </c>
      <c r="X19" s="39" t="e">
        <f>IF(AND('Mapa Riesgos de Gestión'!#REF!="Alta",'Mapa Riesgos de Gestión'!#REF!="Moderado"),CONCATENATE("R4C",'Mapa Riesgos de Gestión'!#REF!),"")</f>
        <v>#REF!</v>
      </c>
      <c r="Y19" s="39" t="e">
        <f>IF(AND('Mapa Riesgos de Gestión'!#REF!="Alta",'Mapa Riesgos de Gestión'!#REF!="Moderado"),CONCATENATE("R4C",'Mapa Riesgos de Gestión'!#REF!),"")</f>
        <v>#REF!</v>
      </c>
      <c r="Z19" s="39" t="e">
        <f>IF(AND('Mapa Riesgos de Gestión'!#REF!="Alta",'Mapa Riesgos de Gestión'!#REF!="Moderado"),CONCATENATE("R4C",'Mapa Riesgos de Gestión'!#REF!),"")</f>
        <v>#REF!</v>
      </c>
      <c r="AA19" s="40" t="e">
        <f>IF(AND('Mapa Riesgos de Gestión'!#REF!="Alta",'Mapa Riesgos de Gestión'!#REF!="Moderado"),CONCATENATE("R4C",'Mapa Riesgos de Gestión'!#REF!),"")</f>
        <v>#REF!</v>
      </c>
      <c r="AB19" s="38" t="e">
        <f>IF(AND('Mapa Riesgos de Gestión'!#REF!="Alta",'Mapa Riesgos de Gestión'!#REF!="Mayor"),CONCATENATE("R4C",'Mapa Riesgos de Gestión'!#REF!),"")</f>
        <v>#REF!</v>
      </c>
      <c r="AC19" s="39" t="e">
        <f>IF(AND('Mapa Riesgos de Gestión'!#REF!="Alta",'Mapa Riesgos de Gestión'!#REF!="Mayor"),CONCATENATE("R4C",'Mapa Riesgos de Gestión'!#REF!),"")</f>
        <v>#REF!</v>
      </c>
      <c r="AD19" s="39" t="e">
        <f>IF(AND('Mapa Riesgos de Gestión'!#REF!="Alta",'Mapa Riesgos de Gestión'!#REF!="Mayor"),CONCATENATE("R4C",'Mapa Riesgos de Gestión'!#REF!),"")</f>
        <v>#REF!</v>
      </c>
      <c r="AE19" s="39" t="e">
        <f>IF(AND('Mapa Riesgos de Gestión'!#REF!="Alta",'Mapa Riesgos de Gestión'!#REF!="Mayor"),CONCATENATE("R4C",'Mapa Riesgos de Gestión'!#REF!),"")</f>
        <v>#REF!</v>
      </c>
      <c r="AF19" s="39" t="e">
        <f>IF(AND('Mapa Riesgos de Gestión'!#REF!="Alta",'Mapa Riesgos de Gestión'!#REF!="Mayor"),CONCATENATE("R4C",'Mapa Riesgos de Gestión'!#REF!),"")</f>
        <v>#REF!</v>
      </c>
      <c r="AG19" s="40" t="e">
        <f>IF(AND('Mapa Riesgos de Gestión'!#REF!="Alta",'Mapa Riesgos de Gestión'!#REF!="Mayor"),CONCATENATE("R4C",'Mapa Riesgos de Gestión'!#REF!),"")</f>
        <v>#REF!</v>
      </c>
      <c r="AH19" s="41" t="e">
        <f>IF(AND('Mapa Riesgos de Gestión'!#REF!="Alta",'Mapa Riesgos de Gestión'!#REF!="Catastrófico"),CONCATENATE("R4C",'Mapa Riesgos de Gestión'!#REF!),"")</f>
        <v>#REF!</v>
      </c>
      <c r="AI19" s="42" t="e">
        <f>IF(AND('Mapa Riesgos de Gestión'!#REF!="Alta",'Mapa Riesgos de Gestión'!#REF!="Catastrófico"),CONCATENATE("R4C",'Mapa Riesgos de Gestión'!#REF!),"")</f>
        <v>#REF!</v>
      </c>
      <c r="AJ19" s="42" t="e">
        <f>IF(AND('Mapa Riesgos de Gestión'!#REF!="Alta",'Mapa Riesgos de Gestión'!#REF!="Catastrófico"),CONCATENATE("R4C",'Mapa Riesgos de Gestión'!#REF!),"")</f>
        <v>#REF!</v>
      </c>
      <c r="AK19" s="42" t="e">
        <f>IF(AND('Mapa Riesgos de Gestión'!#REF!="Alta",'Mapa Riesgos de Gestión'!#REF!="Catastrófico"),CONCATENATE("R4C",'Mapa Riesgos de Gestión'!#REF!),"")</f>
        <v>#REF!</v>
      </c>
      <c r="AL19" s="42" t="e">
        <f>IF(AND('Mapa Riesgos de Gestión'!#REF!="Alta",'Mapa Riesgos de Gestión'!#REF!="Catastrófico"),CONCATENATE("R4C",'Mapa Riesgos de Gestión'!#REF!),"")</f>
        <v>#REF!</v>
      </c>
      <c r="AM19" s="43" t="e">
        <f>IF(AND('Mapa Riesgos de Gestión'!#REF!="Alta",'Mapa Riesgos de Gestión'!#REF!="Catastrófico"),CONCATENATE("R4C",'Mapa Riesgos de Gestión'!#REF!),"")</f>
        <v>#REF!</v>
      </c>
      <c r="AN19" s="69"/>
      <c r="AO19" s="1048"/>
      <c r="AP19" s="1049"/>
      <c r="AQ19" s="1049"/>
      <c r="AR19" s="1049"/>
      <c r="AS19" s="1049"/>
      <c r="AT19" s="1050"/>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1:76" ht="15" customHeight="1" x14ac:dyDescent="0.35">
      <c r="A20" s="69"/>
      <c r="B20" s="959"/>
      <c r="C20" s="959"/>
      <c r="D20" s="960"/>
      <c r="E20" s="1058"/>
      <c r="F20" s="1057"/>
      <c r="G20" s="1057"/>
      <c r="H20" s="1057"/>
      <c r="I20" s="1057"/>
      <c r="J20" s="53" t="e">
        <f>IF(AND('Mapa Riesgos de Gestión'!#REF!="Alta",'Mapa Riesgos de Gestión'!#REF!="Leve"),CONCATENATE("R5C",'Mapa Riesgos de Gestión'!#REF!),"")</f>
        <v>#REF!</v>
      </c>
      <c r="K20" s="54" t="e">
        <f>IF(AND('Mapa Riesgos de Gestión'!#REF!="Alta",'Mapa Riesgos de Gestión'!#REF!="Leve"),CONCATENATE("R5C",'Mapa Riesgos de Gestión'!#REF!),"")</f>
        <v>#REF!</v>
      </c>
      <c r="L20" s="54" t="e">
        <f>IF(AND('Mapa Riesgos de Gestión'!#REF!="Alta",'Mapa Riesgos de Gestión'!#REF!="Leve"),CONCATENATE("R5C",'Mapa Riesgos de Gestión'!#REF!),"")</f>
        <v>#REF!</v>
      </c>
      <c r="M20" s="54" t="e">
        <f>IF(AND('Mapa Riesgos de Gestión'!#REF!="Alta",'Mapa Riesgos de Gestión'!#REF!="Leve"),CONCATENATE("R5C",'Mapa Riesgos de Gestión'!#REF!),"")</f>
        <v>#REF!</v>
      </c>
      <c r="N20" s="54" t="e">
        <f>IF(AND('Mapa Riesgos de Gestión'!#REF!="Alta",'Mapa Riesgos de Gestión'!#REF!="Leve"),CONCATENATE("R5C",'Mapa Riesgos de Gestión'!#REF!),"")</f>
        <v>#REF!</v>
      </c>
      <c r="O20" s="55" t="e">
        <f>IF(AND('Mapa Riesgos de Gestión'!#REF!="Alta",'Mapa Riesgos de Gestión'!#REF!="Leve"),CONCATENATE("R5C",'Mapa Riesgos de Gestión'!#REF!),"")</f>
        <v>#REF!</v>
      </c>
      <c r="P20" s="53" t="e">
        <f>IF(AND('Mapa Riesgos de Gestión'!#REF!="Alta",'Mapa Riesgos de Gestión'!#REF!="Menor"),CONCATENATE("R5C",'Mapa Riesgos de Gestión'!#REF!),"")</f>
        <v>#REF!</v>
      </c>
      <c r="Q20" s="54" t="e">
        <f>IF(AND('Mapa Riesgos de Gestión'!#REF!="Alta",'Mapa Riesgos de Gestión'!#REF!="Menor"),CONCATENATE("R5C",'Mapa Riesgos de Gestión'!#REF!),"")</f>
        <v>#REF!</v>
      </c>
      <c r="R20" s="54" t="e">
        <f>IF(AND('Mapa Riesgos de Gestión'!#REF!="Alta",'Mapa Riesgos de Gestión'!#REF!="Menor"),CONCATENATE("R5C",'Mapa Riesgos de Gestión'!#REF!),"")</f>
        <v>#REF!</v>
      </c>
      <c r="S20" s="54" t="e">
        <f>IF(AND('Mapa Riesgos de Gestión'!#REF!="Alta",'Mapa Riesgos de Gestión'!#REF!="Menor"),CONCATENATE("R5C",'Mapa Riesgos de Gestión'!#REF!),"")</f>
        <v>#REF!</v>
      </c>
      <c r="T20" s="54" t="e">
        <f>IF(AND('Mapa Riesgos de Gestión'!#REF!="Alta",'Mapa Riesgos de Gestión'!#REF!="Menor"),CONCATENATE("R5C",'Mapa Riesgos de Gestión'!#REF!),"")</f>
        <v>#REF!</v>
      </c>
      <c r="U20" s="55" t="e">
        <f>IF(AND('Mapa Riesgos de Gestión'!#REF!="Alta",'Mapa Riesgos de Gestión'!#REF!="Menor"),CONCATENATE("R5C",'Mapa Riesgos de Gestión'!#REF!),"")</f>
        <v>#REF!</v>
      </c>
      <c r="V20" s="38" t="e">
        <f>IF(AND('Mapa Riesgos de Gestión'!#REF!="Alta",'Mapa Riesgos de Gestión'!#REF!="Moderado"),CONCATENATE("R5C",'Mapa Riesgos de Gestión'!#REF!),"")</f>
        <v>#REF!</v>
      </c>
      <c r="W20" s="39" t="e">
        <f>IF(AND('Mapa Riesgos de Gestión'!#REF!="Alta",'Mapa Riesgos de Gestión'!#REF!="Moderado"),CONCATENATE("R5C",'Mapa Riesgos de Gestión'!#REF!),"")</f>
        <v>#REF!</v>
      </c>
      <c r="X20" s="39" t="e">
        <f>IF(AND('Mapa Riesgos de Gestión'!#REF!="Alta",'Mapa Riesgos de Gestión'!#REF!="Moderado"),CONCATENATE("R5C",'Mapa Riesgos de Gestión'!#REF!),"")</f>
        <v>#REF!</v>
      </c>
      <c r="Y20" s="39" t="e">
        <f>IF(AND('Mapa Riesgos de Gestión'!#REF!="Alta",'Mapa Riesgos de Gestión'!#REF!="Moderado"),CONCATENATE("R5C",'Mapa Riesgos de Gestión'!#REF!),"")</f>
        <v>#REF!</v>
      </c>
      <c r="Z20" s="39" t="e">
        <f>IF(AND('Mapa Riesgos de Gestión'!#REF!="Alta",'Mapa Riesgos de Gestión'!#REF!="Moderado"),CONCATENATE("R5C",'Mapa Riesgos de Gestión'!#REF!),"")</f>
        <v>#REF!</v>
      </c>
      <c r="AA20" s="40" t="e">
        <f>IF(AND('Mapa Riesgos de Gestión'!#REF!="Alta",'Mapa Riesgos de Gestión'!#REF!="Moderado"),CONCATENATE("R5C",'Mapa Riesgos de Gestión'!#REF!),"")</f>
        <v>#REF!</v>
      </c>
      <c r="AB20" s="38" t="e">
        <f>IF(AND('Mapa Riesgos de Gestión'!#REF!="Alta",'Mapa Riesgos de Gestión'!#REF!="Mayor"),CONCATENATE("R5C",'Mapa Riesgos de Gestión'!#REF!),"")</f>
        <v>#REF!</v>
      </c>
      <c r="AC20" s="39" t="e">
        <f>IF(AND('Mapa Riesgos de Gestión'!#REF!="Alta",'Mapa Riesgos de Gestión'!#REF!="Mayor"),CONCATENATE("R5C",'Mapa Riesgos de Gestión'!#REF!),"")</f>
        <v>#REF!</v>
      </c>
      <c r="AD20" s="39" t="e">
        <f>IF(AND('Mapa Riesgos de Gestión'!#REF!="Alta",'Mapa Riesgos de Gestión'!#REF!="Mayor"),CONCATENATE("R5C",'Mapa Riesgos de Gestión'!#REF!),"")</f>
        <v>#REF!</v>
      </c>
      <c r="AE20" s="39" t="e">
        <f>IF(AND('Mapa Riesgos de Gestión'!#REF!="Alta",'Mapa Riesgos de Gestión'!#REF!="Mayor"),CONCATENATE("R5C",'Mapa Riesgos de Gestión'!#REF!),"")</f>
        <v>#REF!</v>
      </c>
      <c r="AF20" s="39" t="e">
        <f>IF(AND('Mapa Riesgos de Gestión'!#REF!="Alta",'Mapa Riesgos de Gestión'!#REF!="Mayor"),CONCATENATE("R5C",'Mapa Riesgos de Gestión'!#REF!),"")</f>
        <v>#REF!</v>
      </c>
      <c r="AG20" s="40" t="e">
        <f>IF(AND('Mapa Riesgos de Gestión'!#REF!="Alta",'Mapa Riesgos de Gestión'!#REF!="Mayor"),CONCATENATE("R5C",'Mapa Riesgos de Gestión'!#REF!),"")</f>
        <v>#REF!</v>
      </c>
      <c r="AH20" s="41" t="e">
        <f>IF(AND('Mapa Riesgos de Gestión'!#REF!="Alta",'Mapa Riesgos de Gestión'!#REF!="Catastrófico"),CONCATENATE("R5C",'Mapa Riesgos de Gestión'!#REF!),"")</f>
        <v>#REF!</v>
      </c>
      <c r="AI20" s="42" t="e">
        <f>IF(AND('Mapa Riesgos de Gestión'!#REF!="Alta",'Mapa Riesgos de Gestión'!#REF!="Catastrófico"),CONCATENATE("R5C",'Mapa Riesgos de Gestión'!#REF!),"")</f>
        <v>#REF!</v>
      </c>
      <c r="AJ20" s="42" t="e">
        <f>IF(AND('Mapa Riesgos de Gestión'!#REF!="Alta",'Mapa Riesgos de Gestión'!#REF!="Catastrófico"),CONCATENATE("R5C",'Mapa Riesgos de Gestión'!#REF!),"")</f>
        <v>#REF!</v>
      </c>
      <c r="AK20" s="42" t="e">
        <f>IF(AND('Mapa Riesgos de Gestión'!#REF!="Alta",'Mapa Riesgos de Gestión'!#REF!="Catastrófico"),CONCATENATE("R5C",'Mapa Riesgos de Gestión'!#REF!),"")</f>
        <v>#REF!</v>
      </c>
      <c r="AL20" s="42" t="e">
        <f>IF(AND('Mapa Riesgos de Gestión'!#REF!="Alta",'Mapa Riesgos de Gestión'!#REF!="Catastrófico"),CONCATENATE("R5C",'Mapa Riesgos de Gestión'!#REF!),"")</f>
        <v>#REF!</v>
      </c>
      <c r="AM20" s="43" t="e">
        <f>IF(AND('Mapa Riesgos de Gestión'!#REF!="Alta",'Mapa Riesgos de Gestión'!#REF!="Catastrófico"),CONCATENATE("R5C",'Mapa Riesgos de Gestión'!#REF!),"")</f>
        <v>#REF!</v>
      </c>
      <c r="AN20" s="69"/>
      <c r="AO20" s="1048"/>
      <c r="AP20" s="1049"/>
      <c r="AQ20" s="1049"/>
      <c r="AR20" s="1049"/>
      <c r="AS20" s="1049"/>
      <c r="AT20" s="1050"/>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row>
    <row r="21" spans="1:76" ht="15" customHeight="1" x14ac:dyDescent="0.35">
      <c r="A21" s="69"/>
      <c r="B21" s="959"/>
      <c r="C21" s="959"/>
      <c r="D21" s="960"/>
      <c r="E21" s="1058"/>
      <c r="F21" s="1057"/>
      <c r="G21" s="1057"/>
      <c r="H21" s="1057"/>
      <c r="I21" s="1057"/>
      <c r="J21" s="53" t="e">
        <f>IF(AND('Mapa Riesgos de Gestión'!#REF!="Alta",'Mapa Riesgos de Gestión'!#REF!="Leve"),CONCATENATE("R6C",'Mapa Riesgos de Gestión'!#REF!),"")</f>
        <v>#REF!</v>
      </c>
      <c r="K21" s="54" t="e">
        <f>IF(AND('Mapa Riesgos de Gestión'!#REF!="Alta",'Mapa Riesgos de Gestión'!#REF!="Leve"),CONCATENATE("R6C",'Mapa Riesgos de Gestión'!#REF!),"")</f>
        <v>#REF!</v>
      </c>
      <c r="L21" s="54" t="e">
        <f>IF(AND('Mapa Riesgos de Gestión'!#REF!="Alta",'Mapa Riesgos de Gestión'!#REF!="Leve"),CONCATENATE("R6C",'Mapa Riesgos de Gestión'!#REF!),"")</f>
        <v>#REF!</v>
      </c>
      <c r="M21" s="54" t="e">
        <f>IF(AND('Mapa Riesgos de Gestión'!#REF!="Alta",'Mapa Riesgos de Gestión'!#REF!="Leve"),CONCATENATE("R6C",'Mapa Riesgos de Gestión'!#REF!),"")</f>
        <v>#REF!</v>
      </c>
      <c r="N21" s="54" t="e">
        <f>IF(AND('Mapa Riesgos de Gestión'!#REF!="Alta",'Mapa Riesgos de Gestión'!#REF!="Leve"),CONCATENATE("R6C",'Mapa Riesgos de Gestión'!#REF!),"")</f>
        <v>#REF!</v>
      </c>
      <c r="O21" s="55" t="e">
        <f>IF(AND('Mapa Riesgos de Gestión'!#REF!="Alta",'Mapa Riesgos de Gestión'!#REF!="Leve"),CONCATENATE("R6C",'Mapa Riesgos de Gestión'!#REF!),"")</f>
        <v>#REF!</v>
      </c>
      <c r="P21" s="53" t="e">
        <f>IF(AND('Mapa Riesgos de Gestión'!#REF!="Alta",'Mapa Riesgos de Gestión'!#REF!="Menor"),CONCATENATE("R6C",'Mapa Riesgos de Gestión'!#REF!),"")</f>
        <v>#REF!</v>
      </c>
      <c r="Q21" s="54" t="e">
        <f>IF(AND('Mapa Riesgos de Gestión'!#REF!="Alta",'Mapa Riesgos de Gestión'!#REF!="Menor"),CONCATENATE("R6C",'Mapa Riesgos de Gestión'!#REF!),"")</f>
        <v>#REF!</v>
      </c>
      <c r="R21" s="54" t="e">
        <f>IF(AND('Mapa Riesgos de Gestión'!#REF!="Alta",'Mapa Riesgos de Gestión'!#REF!="Menor"),CONCATENATE("R6C",'Mapa Riesgos de Gestión'!#REF!),"")</f>
        <v>#REF!</v>
      </c>
      <c r="S21" s="54" t="e">
        <f>IF(AND('Mapa Riesgos de Gestión'!#REF!="Alta",'Mapa Riesgos de Gestión'!#REF!="Menor"),CONCATENATE("R6C",'Mapa Riesgos de Gestión'!#REF!),"")</f>
        <v>#REF!</v>
      </c>
      <c r="T21" s="54" t="e">
        <f>IF(AND('Mapa Riesgos de Gestión'!#REF!="Alta",'Mapa Riesgos de Gestión'!#REF!="Menor"),CONCATENATE("R6C",'Mapa Riesgos de Gestión'!#REF!),"")</f>
        <v>#REF!</v>
      </c>
      <c r="U21" s="55" t="e">
        <f>IF(AND('Mapa Riesgos de Gestión'!#REF!="Alta",'Mapa Riesgos de Gestión'!#REF!="Menor"),CONCATENATE("R6C",'Mapa Riesgos de Gestión'!#REF!),"")</f>
        <v>#REF!</v>
      </c>
      <c r="V21" s="38" t="e">
        <f>IF(AND('Mapa Riesgos de Gestión'!#REF!="Alta",'Mapa Riesgos de Gestión'!#REF!="Moderado"),CONCATENATE("R6C",'Mapa Riesgos de Gestión'!#REF!),"")</f>
        <v>#REF!</v>
      </c>
      <c r="W21" s="39" t="e">
        <f>IF(AND('Mapa Riesgos de Gestión'!#REF!="Alta",'Mapa Riesgos de Gestión'!#REF!="Moderado"),CONCATENATE("R6C",'Mapa Riesgos de Gestión'!#REF!),"")</f>
        <v>#REF!</v>
      </c>
      <c r="X21" s="39" t="e">
        <f>IF(AND('Mapa Riesgos de Gestión'!#REF!="Alta",'Mapa Riesgos de Gestión'!#REF!="Moderado"),CONCATENATE("R6C",'Mapa Riesgos de Gestión'!#REF!),"")</f>
        <v>#REF!</v>
      </c>
      <c r="Y21" s="39" t="e">
        <f>IF(AND('Mapa Riesgos de Gestión'!#REF!="Alta",'Mapa Riesgos de Gestión'!#REF!="Moderado"),CONCATENATE("R6C",'Mapa Riesgos de Gestión'!#REF!),"")</f>
        <v>#REF!</v>
      </c>
      <c r="Z21" s="39" t="e">
        <f>IF(AND('Mapa Riesgos de Gestión'!#REF!="Alta",'Mapa Riesgos de Gestión'!#REF!="Moderado"),CONCATENATE("R6C",'Mapa Riesgos de Gestión'!#REF!),"")</f>
        <v>#REF!</v>
      </c>
      <c r="AA21" s="40" t="e">
        <f>IF(AND('Mapa Riesgos de Gestión'!#REF!="Alta",'Mapa Riesgos de Gestión'!#REF!="Moderado"),CONCATENATE("R6C",'Mapa Riesgos de Gestión'!#REF!),"")</f>
        <v>#REF!</v>
      </c>
      <c r="AB21" s="38" t="e">
        <f>IF(AND('Mapa Riesgos de Gestión'!#REF!="Alta",'Mapa Riesgos de Gestión'!#REF!="Mayor"),CONCATENATE("R6C",'Mapa Riesgos de Gestión'!#REF!),"")</f>
        <v>#REF!</v>
      </c>
      <c r="AC21" s="39" t="e">
        <f>IF(AND('Mapa Riesgos de Gestión'!#REF!="Alta",'Mapa Riesgos de Gestión'!#REF!="Mayor"),CONCATENATE("R6C",'Mapa Riesgos de Gestión'!#REF!),"")</f>
        <v>#REF!</v>
      </c>
      <c r="AD21" s="39" t="e">
        <f>IF(AND('Mapa Riesgos de Gestión'!#REF!="Alta",'Mapa Riesgos de Gestión'!#REF!="Mayor"),CONCATENATE("R6C",'Mapa Riesgos de Gestión'!#REF!),"")</f>
        <v>#REF!</v>
      </c>
      <c r="AE21" s="39" t="e">
        <f>IF(AND('Mapa Riesgos de Gestión'!#REF!="Alta",'Mapa Riesgos de Gestión'!#REF!="Mayor"),CONCATENATE("R6C",'Mapa Riesgos de Gestión'!#REF!),"")</f>
        <v>#REF!</v>
      </c>
      <c r="AF21" s="39" t="e">
        <f>IF(AND('Mapa Riesgos de Gestión'!#REF!="Alta",'Mapa Riesgos de Gestión'!#REF!="Mayor"),CONCATENATE("R6C",'Mapa Riesgos de Gestión'!#REF!),"")</f>
        <v>#REF!</v>
      </c>
      <c r="AG21" s="40" t="e">
        <f>IF(AND('Mapa Riesgos de Gestión'!#REF!="Alta",'Mapa Riesgos de Gestión'!#REF!="Mayor"),CONCATENATE("R6C",'Mapa Riesgos de Gestión'!#REF!),"")</f>
        <v>#REF!</v>
      </c>
      <c r="AH21" s="41" t="e">
        <f>IF(AND('Mapa Riesgos de Gestión'!#REF!="Alta",'Mapa Riesgos de Gestión'!#REF!="Catastrófico"),CONCATENATE("R6C",'Mapa Riesgos de Gestión'!#REF!),"")</f>
        <v>#REF!</v>
      </c>
      <c r="AI21" s="42" t="e">
        <f>IF(AND('Mapa Riesgos de Gestión'!#REF!="Alta",'Mapa Riesgos de Gestión'!#REF!="Catastrófico"),CONCATENATE("R6C",'Mapa Riesgos de Gestión'!#REF!),"")</f>
        <v>#REF!</v>
      </c>
      <c r="AJ21" s="42" t="e">
        <f>IF(AND('Mapa Riesgos de Gestión'!#REF!="Alta",'Mapa Riesgos de Gestión'!#REF!="Catastrófico"),CONCATENATE("R6C",'Mapa Riesgos de Gestión'!#REF!),"")</f>
        <v>#REF!</v>
      </c>
      <c r="AK21" s="42" t="e">
        <f>IF(AND('Mapa Riesgos de Gestión'!#REF!="Alta",'Mapa Riesgos de Gestión'!#REF!="Catastrófico"),CONCATENATE("R6C",'Mapa Riesgos de Gestión'!#REF!),"")</f>
        <v>#REF!</v>
      </c>
      <c r="AL21" s="42" t="e">
        <f>IF(AND('Mapa Riesgos de Gestión'!#REF!="Alta",'Mapa Riesgos de Gestión'!#REF!="Catastrófico"),CONCATENATE("R6C",'Mapa Riesgos de Gestión'!#REF!),"")</f>
        <v>#REF!</v>
      </c>
      <c r="AM21" s="43" t="e">
        <f>IF(AND('Mapa Riesgos de Gestión'!#REF!="Alta",'Mapa Riesgos de Gestión'!#REF!="Catastrófico"),CONCATENATE("R6C",'Mapa Riesgos de Gestión'!#REF!),"")</f>
        <v>#REF!</v>
      </c>
      <c r="AN21" s="69"/>
      <c r="AO21" s="1048"/>
      <c r="AP21" s="1049"/>
      <c r="AQ21" s="1049"/>
      <c r="AR21" s="1049"/>
      <c r="AS21" s="1049"/>
      <c r="AT21" s="1050"/>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row>
    <row r="22" spans="1:76" ht="15" customHeight="1" x14ac:dyDescent="0.35">
      <c r="A22" s="69"/>
      <c r="B22" s="959"/>
      <c r="C22" s="959"/>
      <c r="D22" s="960"/>
      <c r="E22" s="1058"/>
      <c r="F22" s="1057"/>
      <c r="G22" s="1057"/>
      <c r="H22" s="1057"/>
      <c r="I22" s="1057"/>
      <c r="J22" s="53" t="e">
        <f>IF(AND('Mapa Riesgos de Gestión'!#REF!="Alta",'Mapa Riesgos de Gestión'!#REF!="Leve"),CONCATENATE("R7C",'Mapa Riesgos de Gestión'!#REF!),"")</f>
        <v>#REF!</v>
      </c>
      <c r="K22" s="54" t="e">
        <f>IF(AND('Mapa Riesgos de Gestión'!#REF!="Alta",'Mapa Riesgos de Gestión'!#REF!="Leve"),CONCATENATE("R7C",'Mapa Riesgos de Gestión'!#REF!),"")</f>
        <v>#REF!</v>
      </c>
      <c r="L22" s="54" t="e">
        <f>IF(AND('Mapa Riesgos de Gestión'!#REF!="Alta",'Mapa Riesgos de Gestión'!#REF!="Leve"),CONCATENATE("R7C",'Mapa Riesgos de Gestión'!#REF!),"")</f>
        <v>#REF!</v>
      </c>
      <c r="M22" s="54" t="e">
        <f>IF(AND('Mapa Riesgos de Gestión'!#REF!="Alta",'Mapa Riesgos de Gestión'!#REF!="Leve"),CONCATENATE("R7C",'Mapa Riesgos de Gestión'!#REF!),"")</f>
        <v>#REF!</v>
      </c>
      <c r="N22" s="54" t="e">
        <f>IF(AND('Mapa Riesgos de Gestión'!#REF!="Alta",'Mapa Riesgos de Gestión'!#REF!="Leve"),CONCATENATE("R7C",'Mapa Riesgos de Gestión'!#REF!),"")</f>
        <v>#REF!</v>
      </c>
      <c r="O22" s="55" t="e">
        <f>IF(AND('Mapa Riesgos de Gestión'!#REF!="Alta",'Mapa Riesgos de Gestión'!#REF!="Leve"),CONCATENATE("R7C",'Mapa Riesgos de Gestión'!#REF!),"")</f>
        <v>#REF!</v>
      </c>
      <c r="P22" s="53" t="e">
        <f>IF(AND('Mapa Riesgos de Gestión'!#REF!="Alta",'Mapa Riesgos de Gestión'!#REF!="Menor"),CONCATENATE("R7C",'Mapa Riesgos de Gestión'!#REF!),"")</f>
        <v>#REF!</v>
      </c>
      <c r="Q22" s="54" t="e">
        <f>IF(AND('Mapa Riesgos de Gestión'!#REF!="Alta",'Mapa Riesgos de Gestión'!#REF!="Menor"),CONCATENATE("R7C",'Mapa Riesgos de Gestión'!#REF!),"")</f>
        <v>#REF!</v>
      </c>
      <c r="R22" s="54" t="e">
        <f>IF(AND('Mapa Riesgos de Gestión'!#REF!="Alta",'Mapa Riesgos de Gestión'!#REF!="Menor"),CONCATENATE("R7C",'Mapa Riesgos de Gestión'!#REF!),"")</f>
        <v>#REF!</v>
      </c>
      <c r="S22" s="54" t="e">
        <f>IF(AND('Mapa Riesgos de Gestión'!#REF!="Alta",'Mapa Riesgos de Gestión'!#REF!="Menor"),CONCATENATE("R7C",'Mapa Riesgos de Gestión'!#REF!),"")</f>
        <v>#REF!</v>
      </c>
      <c r="T22" s="54" t="e">
        <f>IF(AND('Mapa Riesgos de Gestión'!#REF!="Alta",'Mapa Riesgos de Gestión'!#REF!="Menor"),CONCATENATE("R7C",'Mapa Riesgos de Gestión'!#REF!),"")</f>
        <v>#REF!</v>
      </c>
      <c r="U22" s="55" t="e">
        <f>IF(AND('Mapa Riesgos de Gestión'!#REF!="Alta",'Mapa Riesgos de Gestión'!#REF!="Menor"),CONCATENATE("R7C",'Mapa Riesgos de Gestión'!#REF!),"")</f>
        <v>#REF!</v>
      </c>
      <c r="V22" s="38" t="e">
        <f>IF(AND('Mapa Riesgos de Gestión'!#REF!="Alta",'Mapa Riesgos de Gestión'!#REF!="Moderado"),CONCATENATE("R7C",'Mapa Riesgos de Gestión'!#REF!),"")</f>
        <v>#REF!</v>
      </c>
      <c r="W22" s="39" t="e">
        <f>IF(AND('Mapa Riesgos de Gestión'!#REF!="Alta",'Mapa Riesgos de Gestión'!#REF!="Moderado"),CONCATENATE("R7C",'Mapa Riesgos de Gestión'!#REF!),"")</f>
        <v>#REF!</v>
      </c>
      <c r="X22" s="39" t="e">
        <f>IF(AND('Mapa Riesgos de Gestión'!#REF!="Alta",'Mapa Riesgos de Gestión'!#REF!="Moderado"),CONCATENATE("R7C",'Mapa Riesgos de Gestión'!#REF!),"")</f>
        <v>#REF!</v>
      </c>
      <c r="Y22" s="39" t="e">
        <f>IF(AND('Mapa Riesgos de Gestión'!#REF!="Alta",'Mapa Riesgos de Gestión'!#REF!="Moderado"),CONCATENATE("R7C",'Mapa Riesgos de Gestión'!#REF!),"")</f>
        <v>#REF!</v>
      </c>
      <c r="Z22" s="39" t="e">
        <f>IF(AND('Mapa Riesgos de Gestión'!#REF!="Alta",'Mapa Riesgos de Gestión'!#REF!="Moderado"),CONCATENATE("R7C",'Mapa Riesgos de Gestión'!#REF!),"")</f>
        <v>#REF!</v>
      </c>
      <c r="AA22" s="40" t="e">
        <f>IF(AND('Mapa Riesgos de Gestión'!#REF!="Alta",'Mapa Riesgos de Gestión'!#REF!="Moderado"),CONCATENATE("R7C",'Mapa Riesgos de Gestión'!#REF!),"")</f>
        <v>#REF!</v>
      </c>
      <c r="AB22" s="38" t="e">
        <f>IF(AND('Mapa Riesgos de Gestión'!#REF!="Alta",'Mapa Riesgos de Gestión'!#REF!="Mayor"),CONCATENATE("R7C",'Mapa Riesgos de Gestión'!#REF!),"")</f>
        <v>#REF!</v>
      </c>
      <c r="AC22" s="39" t="e">
        <f>IF(AND('Mapa Riesgos de Gestión'!#REF!="Alta",'Mapa Riesgos de Gestión'!#REF!="Mayor"),CONCATENATE("R7C",'Mapa Riesgos de Gestión'!#REF!),"")</f>
        <v>#REF!</v>
      </c>
      <c r="AD22" s="39" t="e">
        <f>IF(AND('Mapa Riesgos de Gestión'!#REF!="Alta",'Mapa Riesgos de Gestión'!#REF!="Mayor"),CONCATENATE("R7C",'Mapa Riesgos de Gestión'!#REF!),"")</f>
        <v>#REF!</v>
      </c>
      <c r="AE22" s="39" t="e">
        <f>IF(AND('Mapa Riesgos de Gestión'!#REF!="Alta",'Mapa Riesgos de Gestión'!#REF!="Mayor"),CONCATENATE("R7C",'Mapa Riesgos de Gestión'!#REF!),"")</f>
        <v>#REF!</v>
      </c>
      <c r="AF22" s="39" t="e">
        <f>IF(AND('Mapa Riesgos de Gestión'!#REF!="Alta",'Mapa Riesgos de Gestión'!#REF!="Mayor"),CONCATENATE("R7C",'Mapa Riesgos de Gestión'!#REF!),"")</f>
        <v>#REF!</v>
      </c>
      <c r="AG22" s="40" t="e">
        <f>IF(AND('Mapa Riesgos de Gestión'!#REF!="Alta",'Mapa Riesgos de Gestión'!#REF!="Mayor"),CONCATENATE("R7C",'Mapa Riesgos de Gestión'!#REF!),"")</f>
        <v>#REF!</v>
      </c>
      <c r="AH22" s="41" t="e">
        <f>IF(AND('Mapa Riesgos de Gestión'!#REF!="Alta",'Mapa Riesgos de Gestión'!#REF!="Catastrófico"),CONCATENATE("R7C",'Mapa Riesgos de Gestión'!#REF!),"")</f>
        <v>#REF!</v>
      </c>
      <c r="AI22" s="42" t="e">
        <f>IF(AND('Mapa Riesgos de Gestión'!#REF!="Alta",'Mapa Riesgos de Gestión'!#REF!="Catastrófico"),CONCATENATE("R7C",'Mapa Riesgos de Gestión'!#REF!),"")</f>
        <v>#REF!</v>
      </c>
      <c r="AJ22" s="42" t="e">
        <f>IF(AND('Mapa Riesgos de Gestión'!#REF!="Alta",'Mapa Riesgos de Gestión'!#REF!="Catastrófico"),CONCATENATE("R7C",'Mapa Riesgos de Gestión'!#REF!),"")</f>
        <v>#REF!</v>
      </c>
      <c r="AK22" s="42" t="e">
        <f>IF(AND('Mapa Riesgos de Gestión'!#REF!="Alta",'Mapa Riesgos de Gestión'!#REF!="Catastrófico"),CONCATENATE("R7C",'Mapa Riesgos de Gestión'!#REF!),"")</f>
        <v>#REF!</v>
      </c>
      <c r="AL22" s="42" t="e">
        <f>IF(AND('Mapa Riesgos de Gestión'!#REF!="Alta",'Mapa Riesgos de Gestión'!#REF!="Catastrófico"),CONCATENATE("R7C",'Mapa Riesgos de Gestión'!#REF!),"")</f>
        <v>#REF!</v>
      </c>
      <c r="AM22" s="43" t="e">
        <f>IF(AND('Mapa Riesgos de Gestión'!#REF!="Alta",'Mapa Riesgos de Gestión'!#REF!="Catastrófico"),CONCATENATE("R7C",'Mapa Riesgos de Gestión'!#REF!),"")</f>
        <v>#REF!</v>
      </c>
      <c r="AN22" s="69"/>
      <c r="AO22" s="1048"/>
      <c r="AP22" s="1049"/>
      <c r="AQ22" s="1049"/>
      <c r="AR22" s="1049"/>
      <c r="AS22" s="1049"/>
      <c r="AT22" s="1050"/>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row>
    <row r="23" spans="1:76" ht="15" customHeight="1" x14ac:dyDescent="0.35">
      <c r="A23" s="69"/>
      <c r="B23" s="959"/>
      <c r="C23" s="959"/>
      <c r="D23" s="960"/>
      <c r="E23" s="1058"/>
      <c r="F23" s="1057"/>
      <c r="G23" s="1057"/>
      <c r="H23" s="1057"/>
      <c r="I23" s="1057"/>
      <c r="J23" s="53" t="str">
        <f>IF(AND('Mapa Riesgos de Gestión'!$AH$11="Alta",'Mapa Riesgos de Gestión'!$AJ$11="Leve"),CONCATENATE("R8C",'Mapa Riesgos de Gestión'!$S$11),"")</f>
        <v/>
      </c>
      <c r="K23" s="54" t="str">
        <f>IF(AND('Mapa Riesgos de Gestión'!$AH$12="Alta",'Mapa Riesgos de Gestión'!$AJ$12="Leve"),CONCATENATE("R8C",'Mapa Riesgos de Gestión'!$S$12),"")</f>
        <v/>
      </c>
      <c r="L23" s="54" t="str">
        <f>IF(AND('Mapa Riesgos de Gestión'!$AH$13="Alta",'Mapa Riesgos de Gestión'!$AJ$13="Leve"),CONCATENATE("R8C",'Mapa Riesgos de Gestión'!$S$13),"")</f>
        <v/>
      </c>
      <c r="M23" s="54" t="e">
        <f>IF(AND('Mapa Riesgos de Gestión'!#REF!="Alta",'Mapa Riesgos de Gestión'!#REF!="Leve"),CONCATENATE("R8C",'Mapa Riesgos de Gestión'!#REF!),"")</f>
        <v>#REF!</v>
      </c>
      <c r="N23" s="54" t="e">
        <f>IF(AND('Mapa Riesgos de Gestión'!#REF!="Alta",'Mapa Riesgos de Gestión'!#REF!="Leve"),CONCATENATE("R8C",'Mapa Riesgos de Gestión'!#REF!),"")</f>
        <v>#REF!</v>
      </c>
      <c r="O23" s="55" t="e">
        <f>IF(AND('Mapa Riesgos de Gestión'!#REF!="Alta",'Mapa Riesgos de Gestión'!#REF!="Leve"),CONCATENATE("R8C",'Mapa Riesgos de Gestión'!#REF!),"")</f>
        <v>#REF!</v>
      </c>
      <c r="P23" s="53" t="str">
        <f>IF(AND('Mapa Riesgos de Gestión'!$AH$11="Alta",'Mapa Riesgos de Gestión'!$AJ$11="Menor"),CONCATENATE("R8C",'Mapa Riesgos de Gestión'!$S$11),"")</f>
        <v/>
      </c>
      <c r="Q23" s="54" t="str">
        <f>IF(AND('Mapa Riesgos de Gestión'!$AH$12="Alta",'Mapa Riesgos de Gestión'!$AJ$12="Menor"),CONCATENATE("R8C",'Mapa Riesgos de Gestión'!$S$12),"")</f>
        <v/>
      </c>
      <c r="R23" s="54" t="str">
        <f>IF(AND('Mapa Riesgos de Gestión'!$AH$13="Alta",'Mapa Riesgos de Gestión'!$AJ$13="Menor"),CONCATENATE("R8C",'Mapa Riesgos de Gestión'!$S$13),"")</f>
        <v/>
      </c>
      <c r="S23" s="54" t="e">
        <f>IF(AND('Mapa Riesgos de Gestión'!#REF!="Alta",'Mapa Riesgos de Gestión'!#REF!="Menor"),CONCATENATE("R8C",'Mapa Riesgos de Gestión'!#REF!),"")</f>
        <v>#REF!</v>
      </c>
      <c r="T23" s="54" t="e">
        <f>IF(AND('Mapa Riesgos de Gestión'!#REF!="Alta",'Mapa Riesgos de Gestión'!#REF!="Menor"),CONCATENATE("R8C",'Mapa Riesgos de Gestión'!#REF!),"")</f>
        <v>#REF!</v>
      </c>
      <c r="U23" s="55" t="e">
        <f>IF(AND('Mapa Riesgos de Gestión'!#REF!="Alta",'Mapa Riesgos de Gestión'!#REF!="Menor"),CONCATENATE("R8C",'Mapa Riesgos de Gestión'!#REF!),"")</f>
        <v>#REF!</v>
      </c>
      <c r="V23" s="38" t="str">
        <f>IF(AND('Mapa Riesgos de Gestión'!$AH$11="Alta",'Mapa Riesgos de Gestión'!$AJ$11="Moderado"),CONCATENATE("R8C",'Mapa Riesgos de Gestión'!$S$11),"")</f>
        <v/>
      </c>
      <c r="W23" s="39" t="str">
        <f>IF(AND('Mapa Riesgos de Gestión'!$AH$12="Alta",'Mapa Riesgos de Gestión'!$AJ$12="Moderado"),CONCATENATE("R8C",'Mapa Riesgos de Gestión'!$S$12),"")</f>
        <v/>
      </c>
      <c r="X23" s="39" t="str">
        <f>IF(AND('Mapa Riesgos de Gestión'!$AH$13="Alta",'Mapa Riesgos de Gestión'!$AJ$13="Moderado"),CONCATENATE("R8C",'Mapa Riesgos de Gestión'!$S$13),"")</f>
        <v/>
      </c>
      <c r="Y23" s="39" t="e">
        <f>IF(AND('Mapa Riesgos de Gestión'!#REF!="Alta",'Mapa Riesgos de Gestión'!#REF!="Moderado"),CONCATENATE("R8C",'Mapa Riesgos de Gestión'!#REF!),"")</f>
        <v>#REF!</v>
      </c>
      <c r="Z23" s="39" t="e">
        <f>IF(AND('Mapa Riesgos de Gestión'!#REF!="Alta",'Mapa Riesgos de Gestión'!#REF!="Moderado"),CONCATENATE("R8C",'Mapa Riesgos de Gestión'!#REF!),"")</f>
        <v>#REF!</v>
      </c>
      <c r="AA23" s="40" t="e">
        <f>IF(AND('Mapa Riesgos de Gestión'!#REF!="Alta",'Mapa Riesgos de Gestión'!#REF!="Moderado"),CONCATENATE("R8C",'Mapa Riesgos de Gestión'!#REF!),"")</f>
        <v>#REF!</v>
      </c>
      <c r="AB23" s="38" t="str">
        <f>IF(AND('Mapa Riesgos de Gestión'!$AH$11="Alta",'Mapa Riesgos de Gestión'!$AJ$11="Mayor"),CONCATENATE("R8C",'Mapa Riesgos de Gestión'!$S$11),"")</f>
        <v/>
      </c>
      <c r="AC23" s="39" t="str">
        <f>IF(AND('Mapa Riesgos de Gestión'!$AH$12="Alta",'Mapa Riesgos de Gestión'!$AJ$12="Mayor"),CONCATENATE("R8C",'Mapa Riesgos de Gestión'!$S$12),"")</f>
        <v/>
      </c>
      <c r="AD23" s="39" t="str">
        <f>IF(AND('Mapa Riesgos de Gestión'!$AH$13="Alta",'Mapa Riesgos de Gestión'!$AJ$13="Mayor"),CONCATENATE("R8C",'Mapa Riesgos de Gestión'!$S$13),"")</f>
        <v/>
      </c>
      <c r="AE23" s="39" t="e">
        <f>IF(AND('Mapa Riesgos de Gestión'!#REF!="Alta",'Mapa Riesgos de Gestión'!#REF!="Mayor"),CONCATENATE("R8C",'Mapa Riesgos de Gestión'!#REF!),"")</f>
        <v>#REF!</v>
      </c>
      <c r="AF23" s="39" t="e">
        <f>IF(AND('Mapa Riesgos de Gestión'!#REF!="Alta",'Mapa Riesgos de Gestión'!#REF!="Mayor"),CONCATENATE("R8C",'Mapa Riesgos de Gestión'!#REF!),"")</f>
        <v>#REF!</v>
      </c>
      <c r="AG23" s="40" t="e">
        <f>IF(AND('Mapa Riesgos de Gestión'!#REF!="Alta",'Mapa Riesgos de Gestión'!#REF!="Mayor"),CONCATENATE("R8C",'Mapa Riesgos de Gestión'!#REF!),"")</f>
        <v>#REF!</v>
      </c>
      <c r="AH23" s="41" t="str">
        <f>IF(AND('Mapa Riesgos de Gestión'!$AH$11="Alta",'Mapa Riesgos de Gestión'!$AJ$11="Catastrófico"),CONCATENATE("R8C",'Mapa Riesgos de Gestión'!$S$11),"")</f>
        <v/>
      </c>
      <c r="AI23" s="42" t="str">
        <f>IF(AND('Mapa Riesgos de Gestión'!$AH$12="Alta",'Mapa Riesgos de Gestión'!$AJ$12="Catastrófico"),CONCATENATE("R8C",'Mapa Riesgos de Gestión'!$S$12),"")</f>
        <v/>
      </c>
      <c r="AJ23" s="42" t="str">
        <f>IF(AND('Mapa Riesgos de Gestión'!$AH$13="Alta",'Mapa Riesgos de Gestión'!$AJ$13="Catastrófico"),CONCATENATE("R8C",'Mapa Riesgos de Gestión'!$S$13),"")</f>
        <v/>
      </c>
      <c r="AK23" s="42" t="e">
        <f>IF(AND('Mapa Riesgos de Gestión'!#REF!="Alta",'Mapa Riesgos de Gestión'!#REF!="Catastrófico"),CONCATENATE("R8C",'Mapa Riesgos de Gestión'!#REF!),"")</f>
        <v>#REF!</v>
      </c>
      <c r="AL23" s="42" t="e">
        <f>IF(AND('Mapa Riesgos de Gestión'!#REF!="Alta",'Mapa Riesgos de Gestión'!#REF!="Catastrófico"),CONCATENATE("R8C",'Mapa Riesgos de Gestión'!#REF!),"")</f>
        <v>#REF!</v>
      </c>
      <c r="AM23" s="43" t="e">
        <f>IF(AND('Mapa Riesgos de Gestión'!#REF!="Alta",'Mapa Riesgos de Gestión'!#REF!="Catastrófico"),CONCATENATE("R8C",'Mapa Riesgos de Gestión'!#REF!),"")</f>
        <v>#REF!</v>
      </c>
      <c r="AN23" s="69"/>
      <c r="AO23" s="1048"/>
      <c r="AP23" s="1049"/>
      <c r="AQ23" s="1049"/>
      <c r="AR23" s="1049"/>
      <c r="AS23" s="1049"/>
      <c r="AT23" s="1050"/>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row>
    <row r="24" spans="1:76" ht="15" customHeight="1" x14ac:dyDescent="0.35">
      <c r="A24" s="69"/>
      <c r="B24" s="959"/>
      <c r="C24" s="959"/>
      <c r="D24" s="960"/>
      <c r="E24" s="1058"/>
      <c r="F24" s="1057"/>
      <c r="G24" s="1057"/>
      <c r="H24" s="1057"/>
      <c r="I24" s="1057"/>
      <c r="J24" s="53" t="e">
        <f>IF(AND('Mapa Riesgos de Gestión'!#REF!="Alta",'Mapa Riesgos de Gestión'!#REF!="Leve"),CONCATENATE("R9C",'Mapa Riesgos de Gestión'!#REF!),"")</f>
        <v>#REF!</v>
      </c>
      <c r="K24" s="54" t="e">
        <f>IF(AND('Mapa Riesgos de Gestión'!#REF!="Alta",'Mapa Riesgos de Gestión'!#REF!="Leve"),CONCATENATE("R9C",'Mapa Riesgos de Gestión'!#REF!),"")</f>
        <v>#REF!</v>
      </c>
      <c r="L24" s="54" t="e">
        <f>IF(AND('Mapa Riesgos de Gestión'!#REF!="Alta",'Mapa Riesgos de Gestión'!#REF!="Leve"),CONCATENATE("R9C",'Mapa Riesgos de Gestión'!#REF!),"")</f>
        <v>#REF!</v>
      </c>
      <c r="M24" s="54" t="e">
        <f>IF(AND('Mapa Riesgos de Gestión'!#REF!="Alta",'Mapa Riesgos de Gestión'!#REF!="Leve"),CONCATENATE("R9C",'Mapa Riesgos de Gestión'!#REF!),"")</f>
        <v>#REF!</v>
      </c>
      <c r="N24" s="54" t="e">
        <f>IF(AND('Mapa Riesgos de Gestión'!#REF!="Alta",'Mapa Riesgos de Gestión'!#REF!="Leve"),CONCATENATE("R9C",'Mapa Riesgos de Gestión'!#REF!),"")</f>
        <v>#REF!</v>
      </c>
      <c r="O24" s="55" t="e">
        <f>IF(AND('Mapa Riesgos de Gestión'!#REF!="Alta",'Mapa Riesgos de Gestión'!#REF!="Leve"),CONCATENATE("R9C",'Mapa Riesgos de Gestión'!#REF!),"")</f>
        <v>#REF!</v>
      </c>
      <c r="P24" s="53" t="e">
        <f>IF(AND('Mapa Riesgos de Gestión'!#REF!="Alta",'Mapa Riesgos de Gestión'!#REF!="Menor"),CONCATENATE("R9C",'Mapa Riesgos de Gestión'!#REF!),"")</f>
        <v>#REF!</v>
      </c>
      <c r="Q24" s="54" t="e">
        <f>IF(AND('Mapa Riesgos de Gestión'!#REF!="Alta",'Mapa Riesgos de Gestión'!#REF!="Menor"),CONCATENATE("R9C",'Mapa Riesgos de Gestión'!#REF!),"")</f>
        <v>#REF!</v>
      </c>
      <c r="R24" s="54" t="e">
        <f>IF(AND('Mapa Riesgos de Gestión'!#REF!="Alta",'Mapa Riesgos de Gestión'!#REF!="Menor"),CONCATENATE("R9C",'Mapa Riesgos de Gestión'!#REF!),"")</f>
        <v>#REF!</v>
      </c>
      <c r="S24" s="54" t="e">
        <f>IF(AND('Mapa Riesgos de Gestión'!#REF!="Alta",'Mapa Riesgos de Gestión'!#REF!="Menor"),CONCATENATE("R9C",'Mapa Riesgos de Gestión'!#REF!),"")</f>
        <v>#REF!</v>
      </c>
      <c r="T24" s="54" t="e">
        <f>IF(AND('Mapa Riesgos de Gestión'!#REF!="Alta",'Mapa Riesgos de Gestión'!#REF!="Menor"),CONCATENATE("R9C",'Mapa Riesgos de Gestión'!#REF!),"")</f>
        <v>#REF!</v>
      </c>
      <c r="U24" s="55" t="e">
        <f>IF(AND('Mapa Riesgos de Gestión'!#REF!="Alta",'Mapa Riesgos de Gestión'!#REF!="Menor"),CONCATENATE("R9C",'Mapa Riesgos de Gestión'!#REF!),"")</f>
        <v>#REF!</v>
      </c>
      <c r="V24" s="38" t="e">
        <f>IF(AND('Mapa Riesgos de Gestión'!#REF!="Alta",'Mapa Riesgos de Gestión'!#REF!="Moderado"),CONCATENATE("R9C",'Mapa Riesgos de Gestión'!#REF!),"")</f>
        <v>#REF!</v>
      </c>
      <c r="W24" s="39" t="e">
        <f>IF(AND('Mapa Riesgos de Gestión'!#REF!="Alta",'Mapa Riesgos de Gestión'!#REF!="Moderado"),CONCATENATE("R9C",'Mapa Riesgos de Gestión'!#REF!),"")</f>
        <v>#REF!</v>
      </c>
      <c r="X24" s="39" t="e">
        <f>IF(AND('Mapa Riesgos de Gestión'!#REF!="Alta",'Mapa Riesgos de Gestión'!#REF!="Moderado"),CONCATENATE("R9C",'Mapa Riesgos de Gestión'!#REF!),"")</f>
        <v>#REF!</v>
      </c>
      <c r="Y24" s="39" t="e">
        <f>IF(AND('Mapa Riesgos de Gestión'!#REF!="Alta",'Mapa Riesgos de Gestión'!#REF!="Moderado"),CONCATENATE("R9C",'Mapa Riesgos de Gestión'!#REF!),"")</f>
        <v>#REF!</v>
      </c>
      <c r="Z24" s="39" t="e">
        <f>IF(AND('Mapa Riesgos de Gestión'!#REF!="Alta",'Mapa Riesgos de Gestión'!#REF!="Moderado"),CONCATENATE("R9C",'Mapa Riesgos de Gestión'!#REF!),"")</f>
        <v>#REF!</v>
      </c>
      <c r="AA24" s="40" t="e">
        <f>IF(AND('Mapa Riesgos de Gestión'!#REF!="Alta",'Mapa Riesgos de Gestión'!#REF!="Moderado"),CONCATENATE("R9C",'Mapa Riesgos de Gestión'!#REF!),"")</f>
        <v>#REF!</v>
      </c>
      <c r="AB24" s="38" t="e">
        <f>IF(AND('Mapa Riesgos de Gestión'!#REF!="Alta",'Mapa Riesgos de Gestión'!#REF!="Mayor"),CONCATENATE("R9C",'Mapa Riesgos de Gestión'!#REF!),"")</f>
        <v>#REF!</v>
      </c>
      <c r="AC24" s="39" t="e">
        <f>IF(AND('Mapa Riesgos de Gestión'!#REF!="Alta",'Mapa Riesgos de Gestión'!#REF!="Mayor"),CONCATENATE("R9C",'Mapa Riesgos de Gestión'!#REF!),"")</f>
        <v>#REF!</v>
      </c>
      <c r="AD24" s="39" t="e">
        <f>IF(AND('Mapa Riesgos de Gestión'!#REF!="Alta",'Mapa Riesgos de Gestión'!#REF!="Mayor"),CONCATENATE("R9C",'Mapa Riesgos de Gestión'!#REF!),"")</f>
        <v>#REF!</v>
      </c>
      <c r="AE24" s="39" t="e">
        <f>IF(AND('Mapa Riesgos de Gestión'!#REF!="Alta",'Mapa Riesgos de Gestión'!#REF!="Mayor"),CONCATENATE("R9C",'Mapa Riesgos de Gestión'!#REF!),"")</f>
        <v>#REF!</v>
      </c>
      <c r="AF24" s="39" t="e">
        <f>IF(AND('Mapa Riesgos de Gestión'!#REF!="Alta",'Mapa Riesgos de Gestión'!#REF!="Mayor"),CONCATENATE("R9C",'Mapa Riesgos de Gestión'!#REF!),"")</f>
        <v>#REF!</v>
      </c>
      <c r="AG24" s="40" t="e">
        <f>IF(AND('Mapa Riesgos de Gestión'!#REF!="Alta",'Mapa Riesgos de Gestión'!#REF!="Mayor"),CONCATENATE("R9C",'Mapa Riesgos de Gestión'!#REF!),"")</f>
        <v>#REF!</v>
      </c>
      <c r="AH24" s="41" t="e">
        <f>IF(AND('Mapa Riesgos de Gestión'!#REF!="Alta",'Mapa Riesgos de Gestión'!#REF!="Catastrófico"),CONCATENATE("R9C",'Mapa Riesgos de Gestión'!#REF!),"")</f>
        <v>#REF!</v>
      </c>
      <c r="AI24" s="42" t="e">
        <f>IF(AND('Mapa Riesgos de Gestión'!#REF!="Alta",'Mapa Riesgos de Gestión'!#REF!="Catastrófico"),CONCATENATE("R9C",'Mapa Riesgos de Gestión'!#REF!),"")</f>
        <v>#REF!</v>
      </c>
      <c r="AJ24" s="42" t="e">
        <f>IF(AND('Mapa Riesgos de Gestión'!#REF!="Alta",'Mapa Riesgos de Gestión'!#REF!="Catastrófico"),CONCATENATE("R9C",'Mapa Riesgos de Gestión'!#REF!),"")</f>
        <v>#REF!</v>
      </c>
      <c r="AK24" s="42" t="e">
        <f>IF(AND('Mapa Riesgos de Gestión'!#REF!="Alta",'Mapa Riesgos de Gestión'!#REF!="Catastrófico"),CONCATENATE("R9C",'Mapa Riesgos de Gestión'!#REF!),"")</f>
        <v>#REF!</v>
      </c>
      <c r="AL24" s="42" t="e">
        <f>IF(AND('Mapa Riesgos de Gestión'!#REF!="Alta",'Mapa Riesgos de Gestión'!#REF!="Catastrófico"),CONCATENATE("R9C",'Mapa Riesgos de Gestión'!#REF!),"")</f>
        <v>#REF!</v>
      </c>
      <c r="AM24" s="43" t="e">
        <f>IF(AND('Mapa Riesgos de Gestión'!#REF!="Alta",'Mapa Riesgos de Gestión'!#REF!="Catastrófico"),CONCATENATE("R9C",'Mapa Riesgos de Gestión'!#REF!),"")</f>
        <v>#REF!</v>
      </c>
      <c r="AN24" s="69"/>
      <c r="AO24" s="1048"/>
      <c r="AP24" s="1049"/>
      <c r="AQ24" s="1049"/>
      <c r="AR24" s="1049"/>
      <c r="AS24" s="1049"/>
      <c r="AT24" s="1050"/>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row>
    <row r="25" spans="1:76" ht="15.75" customHeight="1" thickBot="1" x14ac:dyDescent="0.4">
      <c r="A25" s="69"/>
      <c r="B25" s="959"/>
      <c r="C25" s="959"/>
      <c r="D25" s="960"/>
      <c r="E25" s="1059"/>
      <c r="F25" s="1060"/>
      <c r="G25" s="1060"/>
      <c r="H25" s="1060"/>
      <c r="I25" s="1060"/>
      <c r="J25" s="56" t="str">
        <f>IF(AND('Mapa Riesgos de Gestión'!$AH$14="Alta",'Mapa Riesgos de Gestión'!$AJ$14="Leve"),CONCATENATE("R10C",'Mapa Riesgos de Gestión'!$S$14),"")</f>
        <v/>
      </c>
      <c r="K25" s="57" t="str">
        <f>IF(AND('Mapa Riesgos de Gestión'!$AH$15="Alta",'Mapa Riesgos de Gestión'!$AJ$15="Leve"),CONCATENATE("R10C",'Mapa Riesgos de Gestión'!$S$15),"")</f>
        <v/>
      </c>
      <c r="L25" s="57" t="str">
        <f>IF(AND('Mapa Riesgos de Gestión'!$AH$16="Alta",'Mapa Riesgos de Gestión'!$AJ$16="Leve"),CONCATENATE("R10C",'Mapa Riesgos de Gestión'!$S$16),"")</f>
        <v/>
      </c>
      <c r="M25" s="57" t="e">
        <f>IF(AND('Mapa Riesgos de Gestión'!#REF!="Alta",'Mapa Riesgos de Gestión'!#REF!="Leve"),CONCATENATE("R10C",'Mapa Riesgos de Gestión'!#REF!),"")</f>
        <v>#REF!</v>
      </c>
      <c r="N25" s="57" t="e">
        <f>IF(AND('Mapa Riesgos de Gestión'!#REF!="Alta",'Mapa Riesgos de Gestión'!#REF!="Leve"),CONCATENATE("R10C",'Mapa Riesgos de Gestión'!#REF!),"")</f>
        <v>#REF!</v>
      </c>
      <c r="O25" s="58" t="e">
        <f>IF(AND('Mapa Riesgos de Gestión'!#REF!="Alta",'Mapa Riesgos de Gestión'!#REF!="Leve"),CONCATENATE("R10C",'Mapa Riesgos de Gestión'!#REF!),"")</f>
        <v>#REF!</v>
      </c>
      <c r="P25" s="56" t="str">
        <f>IF(AND('Mapa Riesgos de Gestión'!$AH$14="Alta",'Mapa Riesgos de Gestión'!$AJ$14="Menor"),CONCATENATE("R10C",'Mapa Riesgos de Gestión'!$S$14),"")</f>
        <v/>
      </c>
      <c r="Q25" s="57" t="str">
        <f>IF(AND('Mapa Riesgos de Gestión'!$AH$15="Alta",'Mapa Riesgos de Gestión'!$AJ$15="Menor"),CONCATENATE("R10C",'Mapa Riesgos de Gestión'!$S$15),"")</f>
        <v/>
      </c>
      <c r="R25" s="57" t="str">
        <f>IF(AND('Mapa Riesgos de Gestión'!$AH$16="Alta",'Mapa Riesgos de Gestión'!$AJ$16="Menor"),CONCATENATE("R10C",'Mapa Riesgos de Gestión'!$S$16),"")</f>
        <v/>
      </c>
      <c r="S25" s="57" t="e">
        <f>IF(AND('Mapa Riesgos de Gestión'!#REF!="Alta",'Mapa Riesgos de Gestión'!#REF!="Menor"),CONCATENATE("R10C",'Mapa Riesgos de Gestión'!#REF!),"")</f>
        <v>#REF!</v>
      </c>
      <c r="T25" s="57" t="e">
        <f>IF(AND('Mapa Riesgos de Gestión'!#REF!="Alta",'Mapa Riesgos de Gestión'!#REF!="Menor"),CONCATENATE("R10C",'Mapa Riesgos de Gestión'!#REF!),"")</f>
        <v>#REF!</v>
      </c>
      <c r="U25" s="58" t="e">
        <f>IF(AND('Mapa Riesgos de Gestión'!#REF!="Alta",'Mapa Riesgos de Gestión'!#REF!="Menor"),CONCATENATE("R10C",'Mapa Riesgos de Gestión'!#REF!),"")</f>
        <v>#REF!</v>
      </c>
      <c r="V25" s="44" t="str">
        <f>IF(AND('Mapa Riesgos de Gestión'!$AH$14="Alta",'Mapa Riesgos de Gestión'!$AJ$14="Moderado"),CONCATENATE("R10C",'Mapa Riesgos de Gestión'!$S$14),"")</f>
        <v/>
      </c>
      <c r="W25" s="45" t="str">
        <f>IF(AND('Mapa Riesgos de Gestión'!$AH$15="Alta",'Mapa Riesgos de Gestión'!$AJ$15="Moderado"),CONCATENATE("R10C",'Mapa Riesgos de Gestión'!$S$15),"")</f>
        <v/>
      </c>
      <c r="X25" s="45" t="str">
        <f>IF(AND('Mapa Riesgos de Gestión'!$AH$16="Alta",'Mapa Riesgos de Gestión'!$AJ$16="Moderado"),CONCATENATE("R10C",'Mapa Riesgos de Gestión'!$S$16),"")</f>
        <v/>
      </c>
      <c r="Y25" s="45" t="e">
        <f>IF(AND('Mapa Riesgos de Gestión'!#REF!="Alta",'Mapa Riesgos de Gestión'!#REF!="Moderado"),CONCATENATE("R10C",'Mapa Riesgos de Gestión'!#REF!),"")</f>
        <v>#REF!</v>
      </c>
      <c r="Z25" s="45" t="e">
        <f>IF(AND('Mapa Riesgos de Gestión'!#REF!="Alta",'Mapa Riesgos de Gestión'!#REF!="Moderado"),CONCATENATE("R10C",'Mapa Riesgos de Gestión'!#REF!),"")</f>
        <v>#REF!</v>
      </c>
      <c r="AA25" s="46" t="e">
        <f>IF(AND('Mapa Riesgos de Gestión'!#REF!="Alta",'Mapa Riesgos de Gestión'!#REF!="Moderado"),CONCATENATE("R10C",'Mapa Riesgos de Gestión'!#REF!),"")</f>
        <v>#REF!</v>
      </c>
      <c r="AB25" s="44" t="str">
        <f>IF(AND('Mapa Riesgos de Gestión'!$AH$14="Alta",'Mapa Riesgos de Gestión'!$AJ$14="Mayor"),CONCATENATE("R10C",'Mapa Riesgos de Gestión'!$S$14),"")</f>
        <v/>
      </c>
      <c r="AC25" s="45" t="str">
        <f>IF(AND('Mapa Riesgos de Gestión'!$AH$15="Alta",'Mapa Riesgos de Gestión'!$AJ$15="Mayor"),CONCATENATE("R10C",'Mapa Riesgos de Gestión'!$S$15),"")</f>
        <v/>
      </c>
      <c r="AD25" s="45" t="str">
        <f>IF(AND('Mapa Riesgos de Gestión'!$AH$16="Alta",'Mapa Riesgos de Gestión'!$AJ$16="Mayor"),CONCATENATE("R10C",'Mapa Riesgos de Gestión'!$S$16),"")</f>
        <v/>
      </c>
      <c r="AE25" s="45" t="e">
        <f>IF(AND('Mapa Riesgos de Gestión'!#REF!="Alta",'Mapa Riesgos de Gestión'!#REF!="Mayor"),CONCATENATE("R10C",'Mapa Riesgos de Gestión'!#REF!),"")</f>
        <v>#REF!</v>
      </c>
      <c r="AF25" s="45" t="e">
        <f>IF(AND('Mapa Riesgos de Gestión'!#REF!="Alta",'Mapa Riesgos de Gestión'!#REF!="Mayor"),CONCATENATE("R10C",'Mapa Riesgos de Gestión'!#REF!),"")</f>
        <v>#REF!</v>
      </c>
      <c r="AG25" s="46" t="e">
        <f>IF(AND('Mapa Riesgos de Gestión'!#REF!="Alta",'Mapa Riesgos de Gestión'!#REF!="Mayor"),CONCATENATE("R10C",'Mapa Riesgos de Gestión'!#REF!),"")</f>
        <v>#REF!</v>
      </c>
      <c r="AH25" s="47" t="str">
        <f>IF(AND('Mapa Riesgos de Gestión'!$AH$14="Alta",'Mapa Riesgos de Gestión'!$AJ$14="Catastrófico"),CONCATENATE("R10C",'Mapa Riesgos de Gestión'!$S$14),"")</f>
        <v/>
      </c>
      <c r="AI25" s="48" t="str">
        <f>IF(AND('Mapa Riesgos de Gestión'!$AH$15="Alta",'Mapa Riesgos de Gestión'!$AJ$15="Catastrófico"),CONCATENATE("R10C",'Mapa Riesgos de Gestión'!$S$15),"")</f>
        <v/>
      </c>
      <c r="AJ25" s="48" t="str">
        <f>IF(AND('Mapa Riesgos de Gestión'!$AH$16="Alta",'Mapa Riesgos de Gestión'!$AJ$16="Catastrófico"),CONCATENATE("R10C",'Mapa Riesgos de Gestión'!$S$16),"")</f>
        <v/>
      </c>
      <c r="AK25" s="48" t="e">
        <f>IF(AND('Mapa Riesgos de Gestión'!#REF!="Alta",'Mapa Riesgos de Gestión'!#REF!="Catastrófico"),CONCATENATE("R10C",'Mapa Riesgos de Gestión'!#REF!),"")</f>
        <v>#REF!</v>
      </c>
      <c r="AL25" s="48" t="e">
        <f>IF(AND('Mapa Riesgos de Gestión'!#REF!="Alta",'Mapa Riesgos de Gestión'!#REF!="Catastrófico"),CONCATENATE("R10C",'Mapa Riesgos de Gestión'!#REF!),"")</f>
        <v>#REF!</v>
      </c>
      <c r="AM25" s="49" t="e">
        <f>IF(AND('Mapa Riesgos de Gestión'!#REF!="Alta",'Mapa Riesgos de Gestión'!#REF!="Catastrófico"),CONCATENATE("R10C",'Mapa Riesgos de Gestión'!#REF!),"")</f>
        <v>#REF!</v>
      </c>
      <c r="AN25" s="69"/>
      <c r="AO25" s="1051"/>
      <c r="AP25" s="1052"/>
      <c r="AQ25" s="1052"/>
      <c r="AR25" s="1052"/>
      <c r="AS25" s="1052"/>
      <c r="AT25" s="1053"/>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row>
    <row r="26" spans="1:76" ht="15" customHeight="1" x14ac:dyDescent="0.35">
      <c r="A26" s="69"/>
      <c r="B26" s="959"/>
      <c r="C26" s="959"/>
      <c r="D26" s="960"/>
      <c r="E26" s="1054" t="s">
        <v>313</v>
      </c>
      <c r="F26" s="1055"/>
      <c r="G26" s="1055"/>
      <c r="H26" s="1055"/>
      <c r="I26" s="1072"/>
      <c r="J26" s="50" t="e">
        <f>IF(AND('Mapa Riesgos de Gestión'!#REF!="Media",'Mapa Riesgos de Gestión'!#REF!="Leve"),CONCATENATE("R1C",'Mapa Riesgos de Gestión'!#REF!),"")</f>
        <v>#REF!</v>
      </c>
      <c r="K26" s="51" t="e">
        <f>IF(AND('Mapa Riesgos de Gestión'!#REF!="Media",'Mapa Riesgos de Gestión'!#REF!="Leve"),CONCATENATE("R1C",'Mapa Riesgos de Gestión'!#REF!),"")</f>
        <v>#REF!</v>
      </c>
      <c r="L26" s="51" t="e">
        <f>IF(AND('Mapa Riesgos de Gestión'!#REF!="Media",'Mapa Riesgos de Gestión'!#REF!="Leve"),CONCATENATE("R1C",'Mapa Riesgos de Gestión'!#REF!),"")</f>
        <v>#REF!</v>
      </c>
      <c r="M26" s="51" t="e">
        <f>IF(AND('Mapa Riesgos de Gestión'!#REF!="Media",'Mapa Riesgos de Gestión'!#REF!="Leve"),CONCATENATE("R1C",'Mapa Riesgos de Gestión'!#REF!),"")</f>
        <v>#REF!</v>
      </c>
      <c r="N26" s="51" t="e">
        <f>IF(AND('Mapa Riesgos de Gestión'!#REF!="Media",'Mapa Riesgos de Gestión'!#REF!="Leve"),CONCATENATE("R1C",'Mapa Riesgos de Gestión'!#REF!),"")</f>
        <v>#REF!</v>
      </c>
      <c r="O26" s="52" t="e">
        <f>IF(AND('Mapa Riesgos de Gestión'!#REF!="Media",'Mapa Riesgos de Gestión'!#REF!="Leve"),CONCATENATE("R1C",'Mapa Riesgos de Gestión'!#REF!),"")</f>
        <v>#REF!</v>
      </c>
      <c r="P26" s="50" t="e">
        <f>IF(AND('Mapa Riesgos de Gestión'!#REF!="Media",'Mapa Riesgos de Gestión'!#REF!="Menor"),CONCATENATE("R1C",'Mapa Riesgos de Gestión'!#REF!),"")</f>
        <v>#REF!</v>
      </c>
      <c r="Q26" s="51" t="e">
        <f>IF(AND('Mapa Riesgos de Gestión'!#REF!="Media",'Mapa Riesgos de Gestión'!#REF!="Menor"),CONCATENATE("R1C",'Mapa Riesgos de Gestión'!#REF!),"")</f>
        <v>#REF!</v>
      </c>
      <c r="R26" s="51" t="e">
        <f>IF(AND('Mapa Riesgos de Gestión'!#REF!="Media",'Mapa Riesgos de Gestión'!#REF!="Menor"),CONCATENATE("R1C",'Mapa Riesgos de Gestión'!#REF!),"")</f>
        <v>#REF!</v>
      </c>
      <c r="S26" s="51" t="e">
        <f>IF(AND('Mapa Riesgos de Gestión'!#REF!="Media",'Mapa Riesgos de Gestión'!#REF!="Menor"),CONCATENATE("R1C",'Mapa Riesgos de Gestión'!#REF!),"")</f>
        <v>#REF!</v>
      </c>
      <c r="T26" s="51" t="e">
        <f>IF(AND('Mapa Riesgos de Gestión'!#REF!="Media",'Mapa Riesgos de Gestión'!#REF!="Menor"),CONCATENATE("R1C",'Mapa Riesgos de Gestión'!#REF!),"")</f>
        <v>#REF!</v>
      </c>
      <c r="U26" s="52" t="e">
        <f>IF(AND('Mapa Riesgos de Gestión'!#REF!="Media",'Mapa Riesgos de Gestión'!#REF!="Menor"),CONCATENATE("R1C",'Mapa Riesgos de Gestión'!#REF!),"")</f>
        <v>#REF!</v>
      </c>
      <c r="V26" s="50" t="e">
        <f>IF(AND('Mapa Riesgos de Gestión'!#REF!="Media",'Mapa Riesgos de Gestión'!#REF!="Moderado"),CONCATENATE("R1C",'Mapa Riesgos de Gestión'!#REF!),"")</f>
        <v>#REF!</v>
      </c>
      <c r="W26" s="51" t="e">
        <f>IF(AND('Mapa Riesgos de Gestión'!#REF!="Media",'Mapa Riesgos de Gestión'!#REF!="Moderado"),CONCATENATE("R1C",'Mapa Riesgos de Gestión'!#REF!),"")</f>
        <v>#REF!</v>
      </c>
      <c r="X26" s="51" t="e">
        <f>IF(AND('Mapa Riesgos de Gestión'!#REF!="Media",'Mapa Riesgos de Gestión'!#REF!="Moderado"),CONCATENATE("R1C",'Mapa Riesgos de Gestión'!#REF!),"")</f>
        <v>#REF!</v>
      </c>
      <c r="Y26" s="51" t="e">
        <f>IF(AND('Mapa Riesgos de Gestión'!#REF!="Media",'Mapa Riesgos de Gestión'!#REF!="Moderado"),CONCATENATE("R1C",'Mapa Riesgos de Gestión'!#REF!),"")</f>
        <v>#REF!</v>
      </c>
      <c r="Z26" s="51" t="e">
        <f>IF(AND('Mapa Riesgos de Gestión'!#REF!="Media",'Mapa Riesgos de Gestión'!#REF!="Moderado"),CONCATENATE("R1C",'Mapa Riesgos de Gestión'!#REF!),"")</f>
        <v>#REF!</v>
      </c>
      <c r="AA26" s="52" t="e">
        <f>IF(AND('Mapa Riesgos de Gestión'!#REF!="Media",'Mapa Riesgos de Gestión'!#REF!="Moderado"),CONCATENATE("R1C",'Mapa Riesgos de Gestión'!#REF!),"")</f>
        <v>#REF!</v>
      </c>
      <c r="AB26" s="32" t="e">
        <f>IF(AND('Mapa Riesgos de Gestión'!#REF!="Media",'Mapa Riesgos de Gestión'!#REF!="Mayor"),CONCATENATE("R1C",'Mapa Riesgos de Gestión'!#REF!),"")</f>
        <v>#REF!</v>
      </c>
      <c r="AC26" s="33" t="e">
        <f>IF(AND('Mapa Riesgos de Gestión'!#REF!="Media",'Mapa Riesgos de Gestión'!#REF!="Mayor"),CONCATENATE("R1C",'Mapa Riesgos de Gestión'!#REF!),"")</f>
        <v>#REF!</v>
      </c>
      <c r="AD26" s="33" t="e">
        <f>IF(AND('Mapa Riesgos de Gestión'!#REF!="Media",'Mapa Riesgos de Gestión'!#REF!="Mayor"),CONCATENATE("R1C",'Mapa Riesgos de Gestión'!#REF!),"")</f>
        <v>#REF!</v>
      </c>
      <c r="AE26" s="33" t="e">
        <f>IF(AND('Mapa Riesgos de Gestión'!#REF!="Media",'Mapa Riesgos de Gestión'!#REF!="Mayor"),CONCATENATE("R1C",'Mapa Riesgos de Gestión'!#REF!),"")</f>
        <v>#REF!</v>
      </c>
      <c r="AF26" s="33" t="e">
        <f>IF(AND('Mapa Riesgos de Gestión'!#REF!="Media",'Mapa Riesgos de Gestión'!#REF!="Mayor"),CONCATENATE("R1C",'Mapa Riesgos de Gestión'!#REF!),"")</f>
        <v>#REF!</v>
      </c>
      <c r="AG26" s="34" t="e">
        <f>IF(AND('Mapa Riesgos de Gestión'!#REF!="Media",'Mapa Riesgos de Gestión'!#REF!="Mayor"),CONCATENATE("R1C",'Mapa Riesgos de Gestión'!#REF!),"")</f>
        <v>#REF!</v>
      </c>
      <c r="AH26" s="35" t="e">
        <f>IF(AND('Mapa Riesgos de Gestión'!#REF!="Media",'Mapa Riesgos de Gestión'!#REF!="Catastrófico"),CONCATENATE("R1C",'Mapa Riesgos de Gestión'!#REF!),"")</f>
        <v>#REF!</v>
      </c>
      <c r="AI26" s="36" t="e">
        <f>IF(AND('Mapa Riesgos de Gestión'!#REF!="Media",'Mapa Riesgos de Gestión'!#REF!="Catastrófico"),CONCATENATE("R1C",'Mapa Riesgos de Gestión'!#REF!),"")</f>
        <v>#REF!</v>
      </c>
      <c r="AJ26" s="36" t="e">
        <f>IF(AND('Mapa Riesgos de Gestión'!#REF!="Media",'Mapa Riesgos de Gestión'!#REF!="Catastrófico"),CONCATENATE("R1C",'Mapa Riesgos de Gestión'!#REF!),"")</f>
        <v>#REF!</v>
      </c>
      <c r="AK26" s="36" t="e">
        <f>IF(AND('Mapa Riesgos de Gestión'!#REF!="Media",'Mapa Riesgos de Gestión'!#REF!="Catastrófico"),CONCATENATE("R1C",'Mapa Riesgos de Gestión'!#REF!),"")</f>
        <v>#REF!</v>
      </c>
      <c r="AL26" s="36" t="e">
        <f>IF(AND('Mapa Riesgos de Gestión'!#REF!="Media",'Mapa Riesgos de Gestión'!#REF!="Catastrófico"),CONCATENATE("R1C",'Mapa Riesgos de Gestión'!#REF!),"")</f>
        <v>#REF!</v>
      </c>
      <c r="AM26" s="37" t="e">
        <f>IF(AND('Mapa Riesgos de Gestión'!#REF!="Media",'Mapa Riesgos de Gestión'!#REF!="Catastrófico"),CONCATENATE("R1C",'Mapa Riesgos de Gestión'!#REF!),"")</f>
        <v>#REF!</v>
      </c>
      <c r="AN26" s="69"/>
      <c r="AO26" s="1084" t="s">
        <v>97</v>
      </c>
      <c r="AP26" s="1085"/>
      <c r="AQ26" s="1085"/>
      <c r="AR26" s="1085"/>
      <c r="AS26" s="1085"/>
      <c r="AT26" s="1086"/>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row>
    <row r="27" spans="1:76" ht="15" customHeight="1" x14ac:dyDescent="0.35">
      <c r="A27" s="69"/>
      <c r="B27" s="959"/>
      <c r="C27" s="959"/>
      <c r="D27" s="960"/>
      <c r="E27" s="1056"/>
      <c r="F27" s="1057"/>
      <c r="G27" s="1057"/>
      <c r="H27" s="1057"/>
      <c r="I27" s="1073"/>
      <c r="J27" s="53" t="e">
        <f>IF(AND('Mapa Riesgos de Gestión'!#REF!="Media",'Mapa Riesgos de Gestión'!#REF!="Leve"),CONCATENATE("R2C",'Mapa Riesgos de Gestión'!#REF!),"")</f>
        <v>#REF!</v>
      </c>
      <c r="K27" s="54" t="e">
        <f>IF(AND('Mapa Riesgos de Gestión'!#REF!="Media",'Mapa Riesgos de Gestión'!#REF!="Leve"),CONCATENATE("R2C",'Mapa Riesgos de Gestión'!#REF!),"")</f>
        <v>#REF!</v>
      </c>
      <c r="L27" s="54" t="e">
        <f>IF(AND('Mapa Riesgos de Gestión'!#REF!="Media",'Mapa Riesgos de Gestión'!#REF!="Leve"),CONCATENATE("R2C",'Mapa Riesgos de Gestión'!#REF!),"")</f>
        <v>#REF!</v>
      </c>
      <c r="M27" s="54" t="e">
        <f>IF(AND('Mapa Riesgos de Gestión'!#REF!="Media",'Mapa Riesgos de Gestión'!#REF!="Leve"),CONCATENATE("R2C",'Mapa Riesgos de Gestión'!#REF!),"")</f>
        <v>#REF!</v>
      </c>
      <c r="N27" s="54" t="e">
        <f>IF(AND('Mapa Riesgos de Gestión'!#REF!="Media",'Mapa Riesgos de Gestión'!#REF!="Leve"),CONCATENATE("R2C",'Mapa Riesgos de Gestión'!#REF!),"")</f>
        <v>#REF!</v>
      </c>
      <c r="O27" s="55" t="e">
        <f>IF(AND('Mapa Riesgos de Gestión'!#REF!="Media",'Mapa Riesgos de Gestión'!#REF!="Leve"),CONCATENATE("R2C",'Mapa Riesgos de Gestión'!#REF!),"")</f>
        <v>#REF!</v>
      </c>
      <c r="P27" s="53" t="e">
        <f>IF(AND('Mapa Riesgos de Gestión'!#REF!="Media",'Mapa Riesgos de Gestión'!#REF!="Menor"),CONCATENATE("R2C",'Mapa Riesgos de Gestión'!#REF!),"")</f>
        <v>#REF!</v>
      </c>
      <c r="Q27" s="54" t="e">
        <f>IF(AND('Mapa Riesgos de Gestión'!#REF!="Media",'Mapa Riesgos de Gestión'!#REF!="Menor"),CONCATENATE("R2C",'Mapa Riesgos de Gestión'!#REF!),"")</f>
        <v>#REF!</v>
      </c>
      <c r="R27" s="54" t="e">
        <f>IF(AND('Mapa Riesgos de Gestión'!#REF!="Media",'Mapa Riesgos de Gestión'!#REF!="Menor"),CONCATENATE("R2C",'Mapa Riesgos de Gestión'!#REF!),"")</f>
        <v>#REF!</v>
      </c>
      <c r="S27" s="54" t="e">
        <f>IF(AND('Mapa Riesgos de Gestión'!#REF!="Media",'Mapa Riesgos de Gestión'!#REF!="Menor"),CONCATENATE("R2C",'Mapa Riesgos de Gestión'!#REF!),"")</f>
        <v>#REF!</v>
      </c>
      <c r="T27" s="54" t="e">
        <f>IF(AND('Mapa Riesgos de Gestión'!#REF!="Media",'Mapa Riesgos de Gestión'!#REF!="Menor"),CONCATENATE("R2C",'Mapa Riesgos de Gestión'!#REF!),"")</f>
        <v>#REF!</v>
      </c>
      <c r="U27" s="55" t="e">
        <f>IF(AND('Mapa Riesgos de Gestión'!#REF!="Media",'Mapa Riesgos de Gestión'!#REF!="Menor"),CONCATENATE("R2C",'Mapa Riesgos de Gestión'!#REF!),"")</f>
        <v>#REF!</v>
      </c>
      <c r="V27" s="53" t="e">
        <f>IF(AND('Mapa Riesgos de Gestión'!#REF!="Media",'Mapa Riesgos de Gestión'!#REF!="Moderado"),CONCATENATE("R2C",'Mapa Riesgos de Gestión'!#REF!),"")</f>
        <v>#REF!</v>
      </c>
      <c r="W27" s="54" t="e">
        <f>IF(AND('Mapa Riesgos de Gestión'!#REF!="Media",'Mapa Riesgos de Gestión'!#REF!="Moderado"),CONCATENATE("R2C",'Mapa Riesgos de Gestión'!#REF!),"")</f>
        <v>#REF!</v>
      </c>
      <c r="X27" s="54" t="e">
        <f>IF(AND('Mapa Riesgos de Gestión'!#REF!="Media",'Mapa Riesgos de Gestión'!#REF!="Moderado"),CONCATENATE("R2C",'Mapa Riesgos de Gestión'!#REF!),"")</f>
        <v>#REF!</v>
      </c>
      <c r="Y27" s="54" t="e">
        <f>IF(AND('Mapa Riesgos de Gestión'!#REF!="Media",'Mapa Riesgos de Gestión'!#REF!="Moderado"),CONCATENATE("R2C",'Mapa Riesgos de Gestión'!#REF!),"")</f>
        <v>#REF!</v>
      </c>
      <c r="Z27" s="54" t="e">
        <f>IF(AND('Mapa Riesgos de Gestión'!#REF!="Media",'Mapa Riesgos de Gestión'!#REF!="Moderado"),CONCATENATE("R2C",'Mapa Riesgos de Gestión'!#REF!),"")</f>
        <v>#REF!</v>
      </c>
      <c r="AA27" s="55" t="e">
        <f>IF(AND('Mapa Riesgos de Gestión'!#REF!="Media",'Mapa Riesgos de Gestión'!#REF!="Moderado"),CONCATENATE("R2C",'Mapa Riesgos de Gestión'!#REF!),"")</f>
        <v>#REF!</v>
      </c>
      <c r="AB27" s="38" t="e">
        <f>IF(AND('Mapa Riesgos de Gestión'!#REF!="Media",'Mapa Riesgos de Gestión'!#REF!="Mayor"),CONCATENATE("R2C",'Mapa Riesgos de Gestión'!#REF!),"")</f>
        <v>#REF!</v>
      </c>
      <c r="AC27" s="39" t="e">
        <f>IF(AND('Mapa Riesgos de Gestión'!#REF!="Media",'Mapa Riesgos de Gestión'!#REF!="Mayor"),CONCATENATE("R2C",'Mapa Riesgos de Gestión'!#REF!),"")</f>
        <v>#REF!</v>
      </c>
      <c r="AD27" s="39" t="e">
        <f>IF(AND('Mapa Riesgos de Gestión'!#REF!="Media",'Mapa Riesgos de Gestión'!#REF!="Mayor"),CONCATENATE("R2C",'Mapa Riesgos de Gestión'!#REF!),"")</f>
        <v>#REF!</v>
      </c>
      <c r="AE27" s="39" t="e">
        <f>IF(AND('Mapa Riesgos de Gestión'!#REF!="Media",'Mapa Riesgos de Gestión'!#REF!="Mayor"),CONCATENATE("R2C",'Mapa Riesgos de Gestión'!#REF!),"")</f>
        <v>#REF!</v>
      </c>
      <c r="AF27" s="39" t="e">
        <f>IF(AND('Mapa Riesgos de Gestión'!#REF!="Media",'Mapa Riesgos de Gestión'!#REF!="Mayor"),CONCATENATE("R2C",'Mapa Riesgos de Gestión'!#REF!),"")</f>
        <v>#REF!</v>
      </c>
      <c r="AG27" s="40" t="e">
        <f>IF(AND('Mapa Riesgos de Gestión'!#REF!="Media",'Mapa Riesgos de Gestión'!#REF!="Mayor"),CONCATENATE("R2C",'Mapa Riesgos de Gestión'!#REF!),"")</f>
        <v>#REF!</v>
      </c>
      <c r="AH27" s="41" t="e">
        <f>IF(AND('Mapa Riesgos de Gestión'!#REF!="Media",'Mapa Riesgos de Gestión'!#REF!="Catastrófico"),CONCATENATE("R2C",'Mapa Riesgos de Gestión'!#REF!),"")</f>
        <v>#REF!</v>
      </c>
      <c r="AI27" s="42" t="e">
        <f>IF(AND('Mapa Riesgos de Gestión'!#REF!="Media",'Mapa Riesgos de Gestión'!#REF!="Catastrófico"),CONCATENATE("R2C",'Mapa Riesgos de Gestión'!#REF!),"")</f>
        <v>#REF!</v>
      </c>
      <c r="AJ27" s="42" t="e">
        <f>IF(AND('Mapa Riesgos de Gestión'!#REF!="Media",'Mapa Riesgos de Gestión'!#REF!="Catastrófico"),CONCATENATE("R2C",'Mapa Riesgos de Gestión'!#REF!),"")</f>
        <v>#REF!</v>
      </c>
      <c r="AK27" s="42" t="e">
        <f>IF(AND('Mapa Riesgos de Gestión'!#REF!="Media",'Mapa Riesgos de Gestión'!#REF!="Catastrófico"),CONCATENATE("R2C",'Mapa Riesgos de Gestión'!#REF!),"")</f>
        <v>#REF!</v>
      </c>
      <c r="AL27" s="42" t="e">
        <f>IF(AND('Mapa Riesgos de Gestión'!#REF!="Media",'Mapa Riesgos de Gestión'!#REF!="Catastrófico"),CONCATENATE("R2C",'Mapa Riesgos de Gestión'!#REF!),"")</f>
        <v>#REF!</v>
      </c>
      <c r="AM27" s="43" t="e">
        <f>IF(AND('Mapa Riesgos de Gestión'!#REF!="Media",'Mapa Riesgos de Gestión'!#REF!="Catastrófico"),CONCATENATE("R2C",'Mapa Riesgos de Gestión'!#REF!),"")</f>
        <v>#REF!</v>
      </c>
      <c r="AN27" s="69"/>
      <c r="AO27" s="1087"/>
      <c r="AP27" s="1088"/>
      <c r="AQ27" s="1088"/>
      <c r="AR27" s="1088"/>
      <c r="AS27" s="1088"/>
      <c r="AT27" s="108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row>
    <row r="28" spans="1:76" ht="15" customHeight="1" x14ac:dyDescent="0.35">
      <c r="A28" s="69"/>
      <c r="B28" s="959"/>
      <c r="C28" s="959"/>
      <c r="D28" s="960"/>
      <c r="E28" s="1058"/>
      <c r="F28" s="1057"/>
      <c r="G28" s="1057"/>
      <c r="H28" s="1057"/>
      <c r="I28" s="1073"/>
      <c r="J28" s="53" t="e">
        <f>IF(AND('Mapa Riesgos de Gestión'!#REF!="Media",'Mapa Riesgos de Gestión'!#REF!="Leve"),CONCATENATE("R3C",'Mapa Riesgos de Gestión'!#REF!),"")</f>
        <v>#REF!</v>
      </c>
      <c r="K28" s="54" t="e">
        <f>IF(AND('Mapa Riesgos de Gestión'!#REF!="Media",'Mapa Riesgos de Gestión'!#REF!="Leve"),CONCATENATE("R3C",'Mapa Riesgos de Gestión'!#REF!),"")</f>
        <v>#REF!</v>
      </c>
      <c r="L28" s="54" t="e">
        <f>IF(AND('Mapa Riesgos de Gestión'!#REF!="Media",'Mapa Riesgos de Gestión'!#REF!="Leve"),CONCATENATE("R3C",'Mapa Riesgos de Gestión'!#REF!),"")</f>
        <v>#REF!</v>
      </c>
      <c r="M28" s="54" t="e">
        <f>IF(AND('Mapa Riesgos de Gestión'!#REF!="Media",'Mapa Riesgos de Gestión'!#REF!="Leve"),CONCATENATE("R3C",'Mapa Riesgos de Gestión'!#REF!),"")</f>
        <v>#REF!</v>
      </c>
      <c r="N28" s="54" t="e">
        <f>IF(AND('Mapa Riesgos de Gestión'!#REF!="Media",'Mapa Riesgos de Gestión'!#REF!="Leve"),CONCATENATE("R3C",'Mapa Riesgos de Gestión'!#REF!),"")</f>
        <v>#REF!</v>
      </c>
      <c r="O28" s="55" t="e">
        <f>IF(AND('Mapa Riesgos de Gestión'!#REF!="Media",'Mapa Riesgos de Gestión'!#REF!="Leve"),CONCATENATE("R3C",'Mapa Riesgos de Gestión'!#REF!),"")</f>
        <v>#REF!</v>
      </c>
      <c r="P28" s="53" t="e">
        <f>IF(AND('Mapa Riesgos de Gestión'!#REF!="Media",'Mapa Riesgos de Gestión'!#REF!="Menor"),CONCATENATE("R3C",'Mapa Riesgos de Gestión'!#REF!),"")</f>
        <v>#REF!</v>
      </c>
      <c r="Q28" s="54" t="e">
        <f>IF(AND('Mapa Riesgos de Gestión'!#REF!="Media",'Mapa Riesgos de Gestión'!#REF!="Menor"),CONCATENATE("R3C",'Mapa Riesgos de Gestión'!#REF!),"")</f>
        <v>#REF!</v>
      </c>
      <c r="R28" s="54" t="e">
        <f>IF(AND('Mapa Riesgos de Gestión'!#REF!="Media",'Mapa Riesgos de Gestión'!#REF!="Menor"),CONCATENATE("R3C",'Mapa Riesgos de Gestión'!#REF!),"")</f>
        <v>#REF!</v>
      </c>
      <c r="S28" s="54" t="e">
        <f>IF(AND('Mapa Riesgos de Gestión'!#REF!="Media",'Mapa Riesgos de Gestión'!#REF!="Menor"),CONCATENATE("R3C",'Mapa Riesgos de Gestión'!#REF!),"")</f>
        <v>#REF!</v>
      </c>
      <c r="T28" s="54" t="e">
        <f>IF(AND('Mapa Riesgos de Gestión'!#REF!="Media",'Mapa Riesgos de Gestión'!#REF!="Menor"),CONCATENATE("R3C",'Mapa Riesgos de Gestión'!#REF!),"")</f>
        <v>#REF!</v>
      </c>
      <c r="U28" s="55" t="e">
        <f>IF(AND('Mapa Riesgos de Gestión'!#REF!="Media",'Mapa Riesgos de Gestión'!#REF!="Menor"),CONCATENATE("R3C",'Mapa Riesgos de Gestión'!#REF!),"")</f>
        <v>#REF!</v>
      </c>
      <c r="V28" s="53" t="e">
        <f>IF(AND('Mapa Riesgos de Gestión'!#REF!="Media",'Mapa Riesgos de Gestión'!#REF!="Moderado"),CONCATENATE("R3C",'Mapa Riesgos de Gestión'!#REF!),"")</f>
        <v>#REF!</v>
      </c>
      <c r="W28" s="54" t="e">
        <f>IF(AND('Mapa Riesgos de Gestión'!#REF!="Media",'Mapa Riesgos de Gestión'!#REF!="Moderado"),CONCATENATE("R3C",'Mapa Riesgos de Gestión'!#REF!),"")</f>
        <v>#REF!</v>
      </c>
      <c r="X28" s="54" t="e">
        <f>IF(AND('Mapa Riesgos de Gestión'!#REF!="Media",'Mapa Riesgos de Gestión'!#REF!="Moderado"),CONCATENATE("R3C",'Mapa Riesgos de Gestión'!#REF!),"")</f>
        <v>#REF!</v>
      </c>
      <c r="Y28" s="54" t="e">
        <f>IF(AND('Mapa Riesgos de Gestión'!#REF!="Media",'Mapa Riesgos de Gestión'!#REF!="Moderado"),CONCATENATE("R3C",'Mapa Riesgos de Gestión'!#REF!),"")</f>
        <v>#REF!</v>
      </c>
      <c r="Z28" s="54" t="e">
        <f>IF(AND('Mapa Riesgos de Gestión'!#REF!="Media",'Mapa Riesgos de Gestión'!#REF!="Moderado"),CONCATENATE("R3C",'Mapa Riesgos de Gestión'!#REF!),"")</f>
        <v>#REF!</v>
      </c>
      <c r="AA28" s="55" t="e">
        <f>IF(AND('Mapa Riesgos de Gestión'!#REF!="Media",'Mapa Riesgos de Gestión'!#REF!="Moderado"),CONCATENATE("R3C",'Mapa Riesgos de Gestión'!#REF!),"")</f>
        <v>#REF!</v>
      </c>
      <c r="AB28" s="38" t="e">
        <f>IF(AND('Mapa Riesgos de Gestión'!#REF!="Media",'Mapa Riesgos de Gestión'!#REF!="Mayor"),CONCATENATE("R3C",'Mapa Riesgos de Gestión'!#REF!),"")</f>
        <v>#REF!</v>
      </c>
      <c r="AC28" s="39" t="e">
        <f>IF(AND('Mapa Riesgos de Gestión'!#REF!="Media",'Mapa Riesgos de Gestión'!#REF!="Mayor"),CONCATENATE("R3C",'Mapa Riesgos de Gestión'!#REF!),"")</f>
        <v>#REF!</v>
      </c>
      <c r="AD28" s="39" t="e">
        <f>IF(AND('Mapa Riesgos de Gestión'!#REF!="Media",'Mapa Riesgos de Gestión'!#REF!="Mayor"),CONCATENATE("R3C",'Mapa Riesgos de Gestión'!#REF!),"")</f>
        <v>#REF!</v>
      </c>
      <c r="AE28" s="39" t="e">
        <f>IF(AND('Mapa Riesgos de Gestión'!#REF!="Media",'Mapa Riesgos de Gestión'!#REF!="Mayor"),CONCATENATE("R3C",'Mapa Riesgos de Gestión'!#REF!),"")</f>
        <v>#REF!</v>
      </c>
      <c r="AF28" s="39" t="e">
        <f>IF(AND('Mapa Riesgos de Gestión'!#REF!="Media",'Mapa Riesgos de Gestión'!#REF!="Mayor"),CONCATENATE("R3C",'Mapa Riesgos de Gestión'!#REF!),"")</f>
        <v>#REF!</v>
      </c>
      <c r="AG28" s="40" t="e">
        <f>IF(AND('Mapa Riesgos de Gestión'!#REF!="Media",'Mapa Riesgos de Gestión'!#REF!="Mayor"),CONCATENATE("R3C",'Mapa Riesgos de Gestión'!#REF!),"")</f>
        <v>#REF!</v>
      </c>
      <c r="AH28" s="41" t="e">
        <f>IF(AND('Mapa Riesgos de Gestión'!#REF!="Media",'Mapa Riesgos de Gestión'!#REF!="Catastrófico"),CONCATENATE("R3C",'Mapa Riesgos de Gestión'!#REF!),"")</f>
        <v>#REF!</v>
      </c>
      <c r="AI28" s="42" t="e">
        <f>IF(AND('Mapa Riesgos de Gestión'!#REF!="Media",'Mapa Riesgos de Gestión'!#REF!="Catastrófico"),CONCATENATE("R3C",'Mapa Riesgos de Gestión'!#REF!),"")</f>
        <v>#REF!</v>
      </c>
      <c r="AJ28" s="42" t="e">
        <f>IF(AND('Mapa Riesgos de Gestión'!#REF!="Media",'Mapa Riesgos de Gestión'!#REF!="Catastrófico"),CONCATENATE("R3C",'Mapa Riesgos de Gestión'!#REF!),"")</f>
        <v>#REF!</v>
      </c>
      <c r="AK28" s="42" t="e">
        <f>IF(AND('Mapa Riesgos de Gestión'!#REF!="Media",'Mapa Riesgos de Gestión'!#REF!="Catastrófico"),CONCATENATE("R3C",'Mapa Riesgos de Gestión'!#REF!),"")</f>
        <v>#REF!</v>
      </c>
      <c r="AL28" s="42" t="e">
        <f>IF(AND('Mapa Riesgos de Gestión'!#REF!="Media",'Mapa Riesgos de Gestión'!#REF!="Catastrófico"),CONCATENATE("R3C",'Mapa Riesgos de Gestión'!#REF!),"")</f>
        <v>#REF!</v>
      </c>
      <c r="AM28" s="43" t="e">
        <f>IF(AND('Mapa Riesgos de Gestión'!#REF!="Media",'Mapa Riesgos de Gestión'!#REF!="Catastrófico"),CONCATENATE("R3C",'Mapa Riesgos de Gestión'!#REF!),"")</f>
        <v>#REF!</v>
      </c>
      <c r="AN28" s="69"/>
      <c r="AO28" s="1087"/>
      <c r="AP28" s="1088"/>
      <c r="AQ28" s="1088"/>
      <c r="AR28" s="1088"/>
      <c r="AS28" s="1088"/>
      <c r="AT28" s="108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row>
    <row r="29" spans="1:76" ht="15" customHeight="1" x14ac:dyDescent="0.35">
      <c r="A29" s="69"/>
      <c r="B29" s="959"/>
      <c r="C29" s="959"/>
      <c r="D29" s="960"/>
      <c r="E29" s="1058"/>
      <c r="F29" s="1057"/>
      <c r="G29" s="1057"/>
      <c r="H29" s="1057"/>
      <c r="I29" s="1073"/>
      <c r="J29" s="53" t="e">
        <f>IF(AND('Mapa Riesgos de Gestión'!#REF!="Media",'Mapa Riesgos de Gestión'!#REF!="Leve"),CONCATENATE("R4C",'Mapa Riesgos de Gestión'!#REF!),"")</f>
        <v>#REF!</v>
      </c>
      <c r="K29" s="54" t="e">
        <f>IF(AND('Mapa Riesgos de Gestión'!#REF!="Media",'Mapa Riesgos de Gestión'!#REF!="Leve"),CONCATENATE("R4C",'Mapa Riesgos de Gestión'!#REF!),"")</f>
        <v>#REF!</v>
      </c>
      <c r="L29" s="54" t="e">
        <f>IF(AND('Mapa Riesgos de Gestión'!#REF!="Media",'Mapa Riesgos de Gestión'!#REF!="Leve"),CONCATENATE("R4C",'Mapa Riesgos de Gestión'!#REF!),"")</f>
        <v>#REF!</v>
      </c>
      <c r="M29" s="54" t="e">
        <f>IF(AND('Mapa Riesgos de Gestión'!#REF!="Media",'Mapa Riesgos de Gestión'!#REF!="Leve"),CONCATENATE("R4C",'Mapa Riesgos de Gestión'!#REF!),"")</f>
        <v>#REF!</v>
      </c>
      <c r="N29" s="54" t="e">
        <f>IF(AND('Mapa Riesgos de Gestión'!#REF!="Media",'Mapa Riesgos de Gestión'!#REF!="Leve"),CONCATENATE("R4C",'Mapa Riesgos de Gestión'!#REF!),"")</f>
        <v>#REF!</v>
      </c>
      <c r="O29" s="55" t="e">
        <f>IF(AND('Mapa Riesgos de Gestión'!#REF!="Media",'Mapa Riesgos de Gestión'!#REF!="Leve"),CONCATENATE("R4C",'Mapa Riesgos de Gestión'!#REF!),"")</f>
        <v>#REF!</v>
      </c>
      <c r="P29" s="53" t="e">
        <f>IF(AND('Mapa Riesgos de Gestión'!#REF!="Media",'Mapa Riesgos de Gestión'!#REF!="Menor"),CONCATENATE("R4C",'Mapa Riesgos de Gestión'!#REF!),"")</f>
        <v>#REF!</v>
      </c>
      <c r="Q29" s="54" t="e">
        <f>IF(AND('Mapa Riesgos de Gestión'!#REF!="Media",'Mapa Riesgos de Gestión'!#REF!="Menor"),CONCATENATE("R4C",'Mapa Riesgos de Gestión'!#REF!),"")</f>
        <v>#REF!</v>
      </c>
      <c r="R29" s="54" t="e">
        <f>IF(AND('Mapa Riesgos de Gestión'!#REF!="Media",'Mapa Riesgos de Gestión'!#REF!="Menor"),CONCATENATE("R4C",'Mapa Riesgos de Gestión'!#REF!),"")</f>
        <v>#REF!</v>
      </c>
      <c r="S29" s="54" t="e">
        <f>IF(AND('Mapa Riesgos de Gestión'!#REF!="Media",'Mapa Riesgos de Gestión'!#REF!="Menor"),CONCATENATE("R4C",'Mapa Riesgos de Gestión'!#REF!),"")</f>
        <v>#REF!</v>
      </c>
      <c r="T29" s="54" t="e">
        <f>IF(AND('Mapa Riesgos de Gestión'!#REF!="Media",'Mapa Riesgos de Gestión'!#REF!="Menor"),CONCATENATE("R4C",'Mapa Riesgos de Gestión'!#REF!),"")</f>
        <v>#REF!</v>
      </c>
      <c r="U29" s="55" t="e">
        <f>IF(AND('Mapa Riesgos de Gestión'!#REF!="Media",'Mapa Riesgos de Gestión'!#REF!="Menor"),CONCATENATE("R4C",'Mapa Riesgos de Gestión'!#REF!),"")</f>
        <v>#REF!</v>
      </c>
      <c r="V29" s="53" t="e">
        <f>IF(AND('Mapa Riesgos de Gestión'!#REF!="Media",'Mapa Riesgos de Gestión'!#REF!="Moderado"),CONCATENATE("R4C",'Mapa Riesgos de Gestión'!#REF!),"")</f>
        <v>#REF!</v>
      </c>
      <c r="W29" s="54" t="e">
        <f>IF(AND('Mapa Riesgos de Gestión'!#REF!="Media",'Mapa Riesgos de Gestión'!#REF!="Moderado"),CONCATENATE("R4C",'Mapa Riesgos de Gestión'!#REF!),"")</f>
        <v>#REF!</v>
      </c>
      <c r="X29" s="54" t="e">
        <f>IF(AND('Mapa Riesgos de Gestión'!#REF!="Media",'Mapa Riesgos de Gestión'!#REF!="Moderado"),CONCATENATE("R4C",'Mapa Riesgos de Gestión'!#REF!),"")</f>
        <v>#REF!</v>
      </c>
      <c r="Y29" s="54" t="e">
        <f>IF(AND('Mapa Riesgos de Gestión'!#REF!="Media",'Mapa Riesgos de Gestión'!#REF!="Moderado"),CONCATENATE("R4C",'Mapa Riesgos de Gestión'!#REF!),"")</f>
        <v>#REF!</v>
      </c>
      <c r="Z29" s="54" t="e">
        <f>IF(AND('Mapa Riesgos de Gestión'!#REF!="Media",'Mapa Riesgos de Gestión'!#REF!="Moderado"),CONCATENATE("R4C",'Mapa Riesgos de Gestión'!#REF!),"")</f>
        <v>#REF!</v>
      </c>
      <c r="AA29" s="55" t="e">
        <f>IF(AND('Mapa Riesgos de Gestión'!#REF!="Media",'Mapa Riesgos de Gestión'!#REF!="Moderado"),CONCATENATE("R4C",'Mapa Riesgos de Gestión'!#REF!),"")</f>
        <v>#REF!</v>
      </c>
      <c r="AB29" s="38" t="e">
        <f>IF(AND('Mapa Riesgos de Gestión'!#REF!="Media",'Mapa Riesgos de Gestión'!#REF!="Mayor"),CONCATENATE("R4C",'Mapa Riesgos de Gestión'!#REF!),"")</f>
        <v>#REF!</v>
      </c>
      <c r="AC29" s="39" t="e">
        <f>IF(AND('Mapa Riesgos de Gestión'!#REF!="Media",'Mapa Riesgos de Gestión'!#REF!="Mayor"),CONCATENATE("R4C",'Mapa Riesgos de Gestión'!#REF!),"")</f>
        <v>#REF!</v>
      </c>
      <c r="AD29" s="39" t="e">
        <f>IF(AND('Mapa Riesgos de Gestión'!#REF!="Media",'Mapa Riesgos de Gestión'!#REF!="Mayor"),CONCATENATE("R4C",'Mapa Riesgos de Gestión'!#REF!),"")</f>
        <v>#REF!</v>
      </c>
      <c r="AE29" s="39" t="e">
        <f>IF(AND('Mapa Riesgos de Gestión'!#REF!="Media",'Mapa Riesgos de Gestión'!#REF!="Mayor"),CONCATENATE("R4C",'Mapa Riesgos de Gestión'!#REF!),"")</f>
        <v>#REF!</v>
      </c>
      <c r="AF29" s="39" t="e">
        <f>IF(AND('Mapa Riesgos de Gestión'!#REF!="Media",'Mapa Riesgos de Gestión'!#REF!="Mayor"),CONCATENATE("R4C",'Mapa Riesgos de Gestión'!#REF!),"")</f>
        <v>#REF!</v>
      </c>
      <c r="AG29" s="40" t="e">
        <f>IF(AND('Mapa Riesgos de Gestión'!#REF!="Media",'Mapa Riesgos de Gestión'!#REF!="Mayor"),CONCATENATE("R4C",'Mapa Riesgos de Gestión'!#REF!),"")</f>
        <v>#REF!</v>
      </c>
      <c r="AH29" s="41" t="e">
        <f>IF(AND('Mapa Riesgos de Gestión'!#REF!="Media",'Mapa Riesgos de Gestión'!#REF!="Catastrófico"),CONCATENATE("R4C",'Mapa Riesgos de Gestión'!#REF!),"")</f>
        <v>#REF!</v>
      </c>
      <c r="AI29" s="42" t="e">
        <f>IF(AND('Mapa Riesgos de Gestión'!#REF!="Media",'Mapa Riesgos de Gestión'!#REF!="Catastrófico"),CONCATENATE("R4C",'Mapa Riesgos de Gestión'!#REF!),"")</f>
        <v>#REF!</v>
      </c>
      <c r="AJ29" s="42" t="e">
        <f>IF(AND('Mapa Riesgos de Gestión'!#REF!="Media",'Mapa Riesgos de Gestión'!#REF!="Catastrófico"),CONCATENATE("R4C",'Mapa Riesgos de Gestión'!#REF!),"")</f>
        <v>#REF!</v>
      </c>
      <c r="AK29" s="42" t="e">
        <f>IF(AND('Mapa Riesgos de Gestión'!#REF!="Media",'Mapa Riesgos de Gestión'!#REF!="Catastrófico"),CONCATENATE("R4C",'Mapa Riesgos de Gestión'!#REF!),"")</f>
        <v>#REF!</v>
      </c>
      <c r="AL29" s="42" t="e">
        <f>IF(AND('Mapa Riesgos de Gestión'!#REF!="Media",'Mapa Riesgos de Gestión'!#REF!="Catastrófico"),CONCATENATE("R4C",'Mapa Riesgos de Gestión'!#REF!),"")</f>
        <v>#REF!</v>
      </c>
      <c r="AM29" s="43" t="e">
        <f>IF(AND('Mapa Riesgos de Gestión'!#REF!="Media",'Mapa Riesgos de Gestión'!#REF!="Catastrófico"),CONCATENATE("R4C",'Mapa Riesgos de Gestión'!#REF!),"")</f>
        <v>#REF!</v>
      </c>
      <c r="AN29" s="69"/>
      <c r="AO29" s="1087"/>
      <c r="AP29" s="1088"/>
      <c r="AQ29" s="1088"/>
      <c r="AR29" s="1088"/>
      <c r="AS29" s="1088"/>
      <c r="AT29" s="108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row>
    <row r="30" spans="1:76" ht="15" customHeight="1" x14ac:dyDescent="0.35">
      <c r="A30" s="69"/>
      <c r="B30" s="959"/>
      <c r="C30" s="959"/>
      <c r="D30" s="960"/>
      <c r="E30" s="1058"/>
      <c r="F30" s="1057"/>
      <c r="G30" s="1057"/>
      <c r="H30" s="1057"/>
      <c r="I30" s="1073"/>
      <c r="J30" s="53" t="e">
        <f>IF(AND('Mapa Riesgos de Gestión'!#REF!="Media",'Mapa Riesgos de Gestión'!#REF!="Leve"),CONCATENATE("R5C",'Mapa Riesgos de Gestión'!#REF!),"")</f>
        <v>#REF!</v>
      </c>
      <c r="K30" s="54" t="e">
        <f>IF(AND('Mapa Riesgos de Gestión'!#REF!="Media",'Mapa Riesgos de Gestión'!#REF!="Leve"),CONCATENATE("R5C",'Mapa Riesgos de Gestión'!#REF!),"")</f>
        <v>#REF!</v>
      </c>
      <c r="L30" s="54" t="e">
        <f>IF(AND('Mapa Riesgos de Gestión'!#REF!="Media",'Mapa Riesgos de Gestión'!#REF!="Leve"),CONCATENATE("R5C",'Mapa Riesgos de Gestión'!#REF!),"")</f>
        <v>#REF!</v>
      </c>
      <c r="M30" s="54" t="e">
        <f>IF(AND('Mapa Riesgos de Gestión'!#REF!="Media",'Mapa Riesgos de Gestión'!#REF!="Leve"),CONCATENATE("R5C",'Mapa Riesgos de Gestión'!#REF!),"")</f>
        <v>#REF!</v>
      </c>
      <c r="N30" s="54" t="e">
        <f>IF(AND('Mapa Riesgos de Gestión'!#REF!="Media",'Mapa Riesgos de Gestión'!#REF!="Leve"),CONCATENATE("R5C",'Mapa Riesgos de Gestión'!#REF!),"")</f>
        <v>#REF!</v>
      </c>
      <c r="O30" s="55" t="e">
        <f>IF(AND('Mapa Riesgos de Gestión'!#REF!="Media",'Mapa Riesgos de Gestión'!#REF!="Leve"),CONCATENATE("R5C",'Mapa Riesgos de Gestión'!#REF!),"")</f>
        <v>#REF!</v>
      </c>
      <c r="P30" s="53" t="e">
        <f>IF(AND('Mapa Riesgos de Gestión'!#REF!="Media",'Mapa Riesgos de Gestión'!#REF!="Menor"),CONCATENATE("R5C",'Mapa Riesgos de Gestión'!#REF!),"")</f>
        <v>#REF!</v>
      </c>
      <c r="Q30" s="54" t="e">
        <f>IF(AND('Mapa Riesgos de Gestión'!#REF!="Media",'Mapa Riesgos de Gestión'!#REF!="Menor"),CONCATENATE("R5C",'Mapa Riesgos de Gestión'!#REF!),"")</f>
        <v>#REF!</v>
      </c>
      <c r="R30" s="54" t="e">
        <f>IF(AND('Mapa Riesgos de Gestión'!#REF!="Media",'Mapa Riesgos de Gestión'!#REF!="Menor"),CONCATENATE("R5C",'Mapa Riesgos de Gestión'!#REF!),"")</f>
        <v>#REF!</v>
      </c>
      <c r="S30" s="54" t="e">
        <f>IF(AND('Mapa Riesgos de Gestión'!#REF!="Media",'Mapa Riesgos de Gestión'!#REF!="Menor"),CONCATENATE("R5C",'Mapa Riesgos de Gestión'!#REF!),"")</f>
        <v>#REF!</v>
      </c>
      <c r="T30" s="54" t="e">
        <f>IF(AND('Mapa Riesgos de Gestión'!#REF!="Media",'Mapa Riesgos de Gestión'!#REF!="Menor"),CONCATENATE("R5C",'Mapa Riesgos de Gestión'!#REF!),"")</f>
        <v>#REF!</v>
      </c>
      <c r="U30" s="55" t="e">
        <f>IF(AND('Mapa Riesgos de Gestión'!#REF!="Media",'Mapa Riesgos de Gestión'!#REF!="Menor"),CONCATENATE("R5C",'Mapa Riesgos de Gestión'!#REF!),"")</f>
        <v>#REF!</v>
      </c>
      <c r="V30" s="53" t="e">
        <f>IF(AND('Mapa Riesgos de Gestión'!#REF!="Media",'Mapa Riesgos de Gestión'!#REF!="Moderado"),CONCATENATE("R5C",'Mapa Riesgos de Gestión'!#REF!),"")</f>
        <v>#REF!</v>
      </c>
      <c r="W30" s="54" t="e">
        <f>IF(AND('Mapa Riesgos de Gestión'!#REF!="Media",'Mapa Riesgos de Gestión'!#REF!="Moderado"),CONCATENATE("R5C",'Mapa Riesgos de Gestión'!#REF!),"")</f>
        <v>#REF!</v>
      </c>
      <c r="X30" s="54" t="e">
        <f>IF(AND('Mapa Riesgos de Gestión'!#REF!="Media",'Mapa Riesgos de Gestión'!#REF!="Moderado"),CONCATENATE("R5C",'Mapa Riesgos de Gestión'!#REF!),"")</f>
        <v>#REF!</v>
      </c>
      <c r="Y30" s="54" t="e">
        <f>IF(AND('Mapa Riesgos de Gestión'!#REF!="Media",'Mapa Riesgos de Gestión'!#REF!="Moderado"),CONCATENATE("R5C",'Mapa Riesgos de Gestión'!#REF!),"")</f>
        <v>#REF!</v>
      </c>
      <c r="Z30" s="54" t="e">
        <f>IF(AND('Mapa Riesgos de Gestión'!#REF!="Media",'Mapa Riesgos de Gestión'!#REF!="Moderado"),CONCATENATE("R5C",'Mapa Riesgos de Gestión'!#REF!),"")</f>
        <v>#REF!</v>
      </c>
      <c r="AA30" s="55" t="e">
        <f>IF(AND('Mapa Riesgos de Gestión'!#REF!="Media",'Mapa Riesgos de Gestión'!#REF!="Moderado"),CONCATENATE("R5C",'Mapa Riesgos de Gestión'!#REF!),"")</f>
        <v>#REF!</v>
      </c>
      <c r="AB30" s="38" t="e">
        <f>IF(AND('Mapa Riesgos de Gestión'!#REF!="Media",'Mapa Riesgos de Gestión'!#REF!="Mayor"),CONCATENATE("R5C",'Mapa Riesgos de Gestión'!#REF!),"")</f>
        <v>#REF!</v>
      </c>
      <c r="AC30" s="39" t="e">
        <f>IF(AND('Mapa Riesgos de Gestión'!#REF!="Media",'Mapa Riesgos de Gestión'!#REF!="Mayor"),CONCATENATE("R5C",'Mapa Riesgos de Gestión'!#REF!),"")</f>
        <v>#REF!</v>
      </c>
      <c r="AD30" s="39" t="e">
        <f>IF(AND('Mapa Riesgos de Gestión'!#REF!="Media",'Mapa Riesgos de Gestión'!#REF!="Mayor"),CONCATENATE("R5C",'Mapa Riesgos de Gestión'!#REF!),"")</f>
        <v>#REF!</v>
      </c>
      <c r="AE30" s="39" t="e">
        <f>IF(AND('Mapa Riesgos de Gestión'!#REF!="Media",'Mapa Riesgos de Gestión'!#REF!="Mayor"),CONCATENATE("R5C",'Mapa Riesgos de Gestión'!#REF!),"")</f>
        <v>#REF!</v>
      </c>
      <c r="AF30" s="39" t="e">
        <f>IF(AND('Mapa Riesgos de Gestión'!#REF!="Media",'Mapa Riesgos de Gestión'!#REF!="Mayor"),CONCATENATE("R5C",'Mapa Riesgos de Gestión'!#REF!),"")</f>
        <v>#REF!</v>
      </c>
      <c r="AG30" s="40" t="e">
        <f>IF(AND('Mapa Riesgos de Gestión'!#REF!="Media",'Mapa Riesgos de Gestión'!#REF!="Mayor"),CONCATENATE("R5C",'Mapa Riesgos de Gestión'!#REF!),"")</f>
        <v>#REF!</v>
      </c>
      <c r="AH30" s="41" t="e">
        <f>IF(AND('Mapa Riesgos de Gestión'!#REF!="Media",'Mapa Riesgos de Gestión'!#REF!="Catastrófico"),CONCATENATE("R5C",'Mapa Riesgos de Gestión'!#REF!),"")</f>
        <v>#REF!</v>
      </c>
      <c r="AI30" s="42" t="e">
        <f>IF(AND('Mapa Riesgos de Gestión'!#REF!="Media",'Mapa Riesgos de Gestión'!#REF!="Catastrófico"),CONCATENATE("R5C",'Mapa Riesgos de Gestión'!#REF!),"")</f>
        <v>#REF!</v>
      </c>
      <c r="AJ30" s="42" t="e">
        <f>IF(AND('Mapa Riesgos de Gestión'!#REF!="Media",'Mapa Riesgos de Gestión'!#REF!="Catastrófico"),CONCATENATE("R5C",'Mapa Riesgos de Gestión'!#REF!),"")</f>
        <v>#REF!</v>
      </c>
      <c r="AK30" s="42" t="e">
        <f>IF(AND('Mapa Riesgos de Gestión'!#REF!="Media",'Mapa Riesgos de Gestión'!#REF!="Catastrófico"),CONCATENATE("R5C",'Mapa Riesgos de Gestión'!#REF!),"")</f>
        <v>#REF!</v>
      </c>
      <c r="AL30" s="42" t="e">
        <f>IF(AND('Mapa Riesgos de Gestión'!#REF!="Media",'Mapa Riesgos de Gestión'!#REF!="Catastrófico"),CONCATENATE("R5C",'Mapa Riesgos de Gestión'!#REF!),"")</f>
        <v>#REF!</v>
      </c>
      <c r="AM30" s="43" t="e">
        <f>IF(AND('Mapa Riesgos de Gestión'!#REF!="Media",'Mapa Riesgos de Gestión'!#REF!="Catastrófico"),CONCATENATE("R5C",'Mapa Riesgos de Gestión'!#REF!),"")</f>
        <v>#REF!</v>
      </c>
      <c r="AN30" s="69"/>
      <c r="AO30" s="1087"/>
      <c r="AP30" s="1088"/>
      <c r="AQ30" s="1088"/>
      <c r="AR30" s="1088"/>
      <c r="AS30" s="1088"/>
      <c r="AT30" s="108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row>
    <row r="31" spans="1:76" ht="15" customHeight="1" x14ac:dyDescent="0.35">
      <c r="A31" s="69"/>
      <c r="B31" s="959"/>
      <c r="C31" s="959"/>
      <c r="D31" s="960"/>
      <c r="E31" s="1058"/>
      <c r="F31" s="1057"/>
      <c r="G31" s="1057"/>
      <c r="H31" s="1057"/>
      <c r="I31" s="1073"/>
      <c r="J31" s="53" t="e">
        <f>IF(AND('Mapa Riesgos de Gestión'!#REF!="Media",'Mapa Riesgos de Gestión'!#REF!="Leve"),CONCATENATE("R6C",'Mapa Riesgos de Gestión'!#REF!),"")</f>
        <v>#REF!</v>
      </c>
      <c r="K31" s="54" t="e">
        <f>IF(AND('Mapa Riesgos de Gestión'!#REF!="Media",'Mapa Riesgos de Gestión'!#REF!="Leve"),CONCATENATE("R6C",'Mapa Riesgos de Gestión'!#REF!),"")</f>
        <v>#REF!</v>
      </c>
      <c r="L31" s="54" t="e">
        <f>IF(AND('Mapa Riesgos de Gestión'!#REF!="Media",'Mapa Riesgos de Gestión'!#REF!="Leve"),CONCATENATE("R6C",'Mapa Riesgos de Gestión'!#REF!),"")</f>
        <v>#REF!</v>
      </c>
      <c r="M31" s="54" t="e">
        <f>IF(AND('Mapa Riesgos de Gestión'!#REF!="Media",'Mapa Riesgos de Gestión'!#REF!="Leve"),CONCATENATE("R6C",'Mapa Riesgos de Gestión'!#REF!),"")</f>
        <v>#REF!</v>
      </c>
      <c r="N31" s="54" t="e">
        <f>IF(AND('Mapa Riesgos de Gestión'!#REF!="Media",'Mapa Riesgos de Gestión'!#REF!="Leve"),CONCATENATE("R6C",'Mapa Riesgos de Gestión'!#REF!),"")</f>
        <v>#REF!</v>
      </c>
      <c r="O31" s="55" t="e">
        <f>IF(AND('Mapa Riesgos de Gestión'!#REF!="Media",'Mapa Riesgos de Gestión'!#REF!="Leve"),CONCATENATE("R6C",'Mapa Riesgos de Gestión'!#REF!),"")</f>
        <v>#REF!</v>
      </c>
      <c r="P31" s="53" t="e">
        <f>IF(AND('Mapa Riesgos de Gestión'!#REF!="Media",'Mapa Riesgos de Gestión'!#REF!="Menor"),CONCATENATE("R6C",'Mapa Riesgos de Gestión'!#REF!),"")</f>
        <v>#REF!</v>
      </c>
      <c r="Q31" s="54" t="e">
        <f>IF(AND('Mapa Riesgos de Gestión'!#REF!="Media",'Mapa Riesgos de Gestión'!#REF!="Menor"),CONCATENATE("R6C",'Mapa Riesgos de Gestión'!#REF!),"")</f>
        <v>#REF!</v>
      </c>
      <c r="R31" s="54" t="e">
        <f>IF(AND('Mapa Riesgos de Gestión'!#REF!="Media",'Mapa Riesgos de Gestión'!#REF!="Menor"),CONCATENATE("R6C",'Mapa Riesgos de Gestión'!#REF!),"")</f>
        <v>#REF!</v>
      </c>
      <c r="S31" s="54" t="e">
        <f>IF(AND('Mapa Riesgos de Gestión'!#REF!="Media",'Mapa Riesgos de Gestión'!#REF!="Menor"),CONCATENATE("R6C",'Mapa Riesgos de Gestión'!#REF!),"")</f>
        <v>#REF!</v>
      </c>
      <c r="T31" s="54" t="e">
        <f>IF(AND('Mapa Riesgos de Gestión'!#REF!="Media",'Mapa Riesgos de Gestión'!#REF!="Menor"),CONCATENATE("R6C",'Mapa Riesgos de Gestión'!#REF!),"")</f>
        <v>#REF!</v>
      </c>
      <c r="U31" s="55" t="e">
        <f>IF(AND('Mapa Riesgos de Gestión'!#REF!="Media",'Mapa Riesgos de Gestión'!#REF!="Menor"),CONCATENATE("R6C",'Mapa Riesgos de Gestión'!#REF!),"")</f>
        <v>#REF!</v>
      </c>
      <c r="V31" s="53" t="e">
        <f>IF(AND('Mapa Riesgos de Gestión'!#REF!="Media",'Mapa Riesgos de Gestión'!#REF!="Moderado"),CONCATENATE("R6C",'Mapa Riesgos de Gestión'!#REF!),"")</f>
        <v>#REF!</v>
      </c>
      <c r="W31" s="54" t="e">
        <f>IF(AND('Mapa Riesgos de Gestión'!#REF!="Media",'Mapa Riesgos de Gestión'!#REF!="Moderado"),CONCATENATE("R6C",'Mapa Riesgos de Gestión'!#REF!),"")</f>
        <v>#REF!</v>
      </c>
      <c r="X31" s="54" t="e">
        <f>IF(AND('Mapa Riesgos de Gestión'!#REF!="Media",'Mapa Riesgos de Gestión'!#REF!="Moderado"),CONCATENATE("R6C",'Mapa Riesgos de Gestión'!#REF!),"")</f>
        <v>#REF!</v>
      </c>
      <c r="Y31" s="54" t="e">
        <f>IF(AND('Mapa Riesgos de Gestión'!#REF!="Media",'Mapa Riesgos de Gestión'!#REF!="Moderado"),CONCATENATE("R6C",'Mapa Riesgos de Gestión'!#REF!),"")</f>
        <v>#REF!</v>
      </c>
      <c r="Z31" s="54" t="e">
        <f>IF(AND('Mapa Riesgos de Gestión'!#REF!="Media",'Mapa Riesgos de Gestión'!#REF!="Moderado"),CONCATENATE("R6C",'Mapa Riesgos de Gestión'!#REF!),"")</f>
        <v>#REF!</v>
      </c>
      <c r="AA31" s="55" t="e">
        <f>IF(AND('Mapa Riesgos de Gestión'!#REF!="Media",'Mapa Riesgos de Gestión'!#REF!="Moderado"),CONCATENATE("R6C",'Mapa Riesgos de Gestión'!#REF!),"")</f>
        <v>#REF!</v>
      </c>
      <c r="AB31" s="38" t="e">
        <f>IF(AND('Mapa Riesgos de Gestión'!#REF!="Media",'Mapa Riesgos de Gestión'!#REF!="Mayor"),CONCATENATE("R6C",'Mapa Riesgos de Gestión'!#REF!),"")</f>
        <v>#REF!</v>
      </c>
      <c r="AC31" s="39" t="e">
        <f>IF(AND('Mapa Riesgos de Gestión'!#REF!="Media",'Mapa Riesgos de Gestión'!#REF!="Mayor"),CONCATENATE("R6C",'Mapa Riesgos de Gestión'!#REF!),"")</f>
        <v>#REF!</v>
      </c>
      <c r="AD31" s="39" t="e">
        <f>IF(AND('Mapa Riesgos de Gestión'!#REF!="Media",'Mapa Riesgos de Gestión'!#REF!="Mayor"),CONCATENATE("R6C",'Mapa Riesgos de Gestión'!#REF!),"")</f>
        <v>#REF!</v>
      </c>
      <c r="AE31" s="39" t="e">
        <f>IF(AND('Mapa Riesgos de Gestión'!#REF!="Media",'Mapa Riesgos de Gestión'!#REF!="Mayor"),CONCATENATE("R6C",'Mapa Riesgos de Gestión'!#REF!),"")</f>
        <v>#REF!</v>
      </c>
      <c r="AF31" s="39" t="e">
        <f>IF(AND('Mapa Riesgos de Gestión'!#REF!="Media",'Mapa Riesgos de Gestión'!#REF!="Mayor"),CONCATENATE("R6C",'Mapa Riesgos de Gestión'!#REF!),"")</f>
        <v>#REF!</v>
      </c>
      <c r="AG31" s="40" t="e">
        <f>IF(AND('Mapa Riesgos de Gestión'!#REF!="Media",'Mapa Riesgos de Gestión'!#REF!="Mayor"),CONCATENATE("R6C",'Mapa Riesgos de Gestión'!#REF!),"")</f>
        <v>#REF!</v>
      </c>
      <c r="AH31" s="41" t="e">
        <f>IF(AND('Mapa Riesgos de Gestión'!#REF!="Media",'Mapa Riesgos de Gestión'!#REF!="Catastrófico"),CONCATENATE("R6C",'Mapa Riesgos de Gestión'!#REF!),"")</f>
        <v>#REF!</v>
      </c>
      <c r="AI31" s="42" t="e">
        <f>IF(AND('Mapa Riesgos de Gestión'!#REF!="Media",'Mapa Riesgos de Gestión'!#REF!="Catastrófico"),CONCATENATE("R6C",'Mapa Riesgos de Gestión'!#REF!),"")</f>
        <v>#REF!</v>
      </c>
      <c r="AJ31" s="42" t="e">
        <f>IF(AND('Mapa Riesgos de Gestión'!#REF!="Media",'Mapa Riesgos de Gestión'!#REF!="Catastrófico"),CONCATENATE("R6C",'Mapa Riesgos de Gestión'!#REF!),"")</f>
        <v>#REF!</v>
      </c>
      <c r="AK31" s="42" t="e">
        <f>IF(AND('Mapa Riesgos de Gestión'!#REF!="Media",'Mapa Riesgos de Gestión'!#REF!="Catastrófico"),CONCATENATE("R6C",'Mapa Riesgos de Gestión'!#REF!),"")</f>
        <v>#REF!</v>
      </c>
      <c r="AL31" s="42" t="e">
        <f>IF(AND('Mapa Riesgos de Gestión'!#REF!="Media",'Mapa Riesgos de Gestión'!#REF!="Catastrófico"),CONCATENATE("R6C",'Mapa Riesgos de Gestión'!#REF!),"")</f>
        <v>#REF!</v>
      </c>
      <c r="AM31" s="43" t="e">
        <f>IF(AND('Mapa Riesgos de Gestión'!#REF!="Media",'Mapa Riesgos de Gestión'!#REF!="Catastrófico"),CONCATENATE("R6C",'Mapa Riesgos de Gestión'!#REF!),"")</f>
        <v>#REF!</v>
      </c>
      <c r="AN31" s="69"/>
      <c r="AO31" s="1087"/>
      <c r="AP31" s="1088"/>
      <c r="AQ31" s="1088"/>
      <c r="AR31" s="1088"/>
      <c r="AS31" s="1088"/>
      <c r="AT31" s="108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row>
    <row r="32" spans="1:76" ht="15" customHeight="1" x14ac:dyDescent="0.35">
      <c r="A32" s="69"/>
      <c r="B32" s="959"/>
      <c r="C32" s="959"/>
      <c r="D32" s="960"/>
      <c r="E32" s="1058"/>
      <c r="F32" s="1057"/>
      <c r="G32" s="1057"/>
      <c r="H32" s="1057"/>
      <c r="I32" s="1073"/>
      <c r="J32" s="53" t="e">
        <f>IF(AND('Mapa Riesgos de Gestión'!#REF!="Media",'Mapa Riesgos de Gestión'!#REF!="Leve"),CONCATENATE("R7C",'Mapa Riesgos de Gestión'!#REF!),"")</f>
        <v>#REF!</v>
      </c>
      <c r="K32" s="54" t="e">
        <f>IF(AND('Mapa Riesgos de Gestión'!#REF!="Media",'Mapa Riesgos de Gestión'!#REF!="Leve"),CONCATENATE("R7C",'Mapa Riesgos de Gestión'!#REF!),"")</f>
        <v>#REF!</v>
      </c>
      <c r="L32" s="54" t="e">
        <f>IF(AND('Mapa Riesgos de Gestión'!#REF!="Media",'Mapa Riesgos de Gestión'!#REF!="Leve"),CONCATENATE("R7C",'Mapa Riesgos de Gestión'!#REF!),"")</f>
        <v>#REF!</v>
      </c>
      <c r="M32" s="54" t="e">
        <f>IF(AND('Mapa Riesgos de Gestión'!#REF!="Media",'Mapa Riesgos de Gestión'!#REF!="Leve"),CONCATENATE("R7C",'Mapa Riesgos de Gestión'!#REF!),"")</f>
        <v>#REF!</v>
      </c>
      <c r="N32" s="54" t="e">
        <f>IF(AND('Mapa Riesgos de Gestión'!#REF!="Media",'Mapa Riesgos de Gestión'!#REF!="Leve"),CONCATENATE("R7C",'Mapa Riesgos de Gestión'!#REF!),"")</f>
        <v>#REF!</v>
      </c>
      <c r="O32" s="55" t="e">
        <f>IF(AND('Mapa Riesgos de Gestión'!#REF!="Media",'Mapa Riesgos de Gestión'!#REF!="Leve"),CONCATENATE("R7C",'Mapa Riesgos de Gestión'!#REF!),"")</f>
        <v>#REF!</v>
      </c>
      <c r="P32" s="53" t="e">
        <f>IF(AND('Mapa Riesgos de Gestión'!#REF!="Media",'Mapa Riesgos de Gestión'!#REF!="Menor"),CONCATENATE("R7C",'Mapa Riesgos de Gestión'!#REF!),"")</f>
        <v>#REF!</v>
      </c>
      <c r="Q32" s="54" t="e">
        <f>IF(AND('Mapa Riesgos de Gestión'!#REF!="Media",'Mapa Riesgos de Gestión'!#REF!="Menor"),CONCATENATE("R7C",'Mapa Riesgos de Gestión'!#REF!),"")</f>
        <v>#REF!</v>
      </c>
      <c r="R32" s="54" t="e">
        <f>IF(AND('Mapa Riesgos de Gestión'!#REF!="Media",'Mapa Riesgos de Gestión'!#REF!="Menor"),CONCATENATE("R7C",'Mapa Riesgos de Gestión'!#REF!),"")</f>
        <v>#REF!</v>
      </c>
      <c r="S32" s="54" t="e">
        <f>IF(AND('Mapa Riesgos de Gestión'!#REF!="Media",'Mapa Riesgos de Gestión'!#REF!="Menor"),CONCATENATE("R7C",'Mapa Riesgos de Gestión'!#REF!),"")</f>
        <v>#REF!</v>
      </c>
      <c r="T32" s="54" t="e">
        <f>IF(AND('Mapa Riesgos de Gestión'!#REF!="Media",'Mapa Riesgos de Gestión'!#REF!="Menor"),CONCATENATE("R7C",'Mapa Riesgos de Gestión'!#REF!),"")</f>
        <v>#REF!</v>
      </c>
      <c r="U32" s="55" t="e">
        <f>IF(AND('Mapa Riesgos de Gestión'!#REF!="Media",'Mapa Riesgos de Gestión'!#REF!="Menor"),CONCATENATE("R7C",'Mapa Riesgos de Gestión'!#REF!),"")</f>
        <v>#REF!</v>
      </c>
      <c r="V32" s="53" t="e">
        <f>IF(AND('Mapa Riesgos de Gestión'!#REF!="Media",'Mapa Riesgos de Gestión'!#REF!="Moderado"),CONCATENATE("R7C",'Mapa Riesgos de Gestión'!#REF!),"")</f>
        <v>#REF!</v>
      </c>
      <c r="W32" s="54" t="e">
        <f>IF(AND('Mapa Riesgos de Gestión'!#REF!="Media",'Mapa Riesgos de Gestión'!#REF!="Moderado"),CONCATENATE("R7C",'Mapa Riesgos de Gestión'!#REF!),"")</f>
        <v>#REF!</v>
      </c>
      <c r="X32" s="54" t="e">
        <f>IF(AND('Mapa Riesgos de Gestión'!#REF!="Media",'Mapa Riesgos de Gestión'!#REF!="Moderado"),CONCATENATE("R7C",'Mapa Riesgos de Gestión'!#REF!),"")</f>
        <v>#REF!</v>
      </c>
      <c r="Y32" s="54" t="e">
        <f>IF(AND('Mapa Riesgos de Gestión'!#REF!="Media",'Mapa Riesgos de Gestión'!#REF!="Moderado"),CONCATENATE("R7C",'Mapa Riesgos de Gestión'!#REF!),"")</f>
        <v>#REF!</v>
      </c>
      <c r="Z32" s="54" t="e">
        <f>IF(AND('Mapa Riesgos de Gestión'!#REF!="Media",'Mapa Riesgos de Gestión'!#REF!="Moderado"),CONCATENATE("R7C",'Mapa Riesgos de Gestión'!#REF!),"")</f>
        <v>#REF!</v>
      </c>
      <c r="AA32" s="55" t="e">
        <f>IF(AND('Mapa Riesgos de Gestión'!#REF!="Media",'Mapa Riesgos de Gestión'!#REF!="Moderado"),CONCATENATE("R7C",'Mapa Riesgos de Gestión'!#REF!),"")</f>
        <v>#REF!</v>
      </c>
      <c r="AB32" s="38" t="e">
        <f>IF(AND('Mapa Riesgos de Gestión'!#REF!="Media",'Mapa Riesgos de Gestión'!#REF!="Mayor"),CONCATENATE("R7C",'Mapa Riesgos de Gestión'!#REF!),"")</f>
        <v>#REF!</v>
      </c>
      <c r="AC32" s="39" t="e">
        <f>IF(AND('Mapa Riesgos de Gestión'!#REF!="Media",'Mapa Riesgos de Gestión'!#REF!="Mayor"),CONCATENATE("R7C",'Mapa Riesgos de Gestión'!#REF!),"")</f>
        <v>#REF!</v>
      </c>
      <c r="AD32" s="39" t="e">
        <f>IF(AND('Mapa Riesgos de Gestión'!#REF!="Media",'Mapa Riesgos de Gestión'!#REF!="Mayor"),CONCATENATE("R7C",'Mapa Riesgos de Gestión'!#REF!),"")</f>
        <v>#REF!</v>
      </c>
      <c r="AE32" s="39" t="e">
        <f>IF(AND('Mapa Riesgos de Gestión'!#REF!="Media",'Mapa Riesgos de Gestión'!#REF!="Mayor"),CONCATENATE("R7C",'Mapa Riesgos de Gestión'!#REF!),"")</f>
        <v>#REF!</v>
      </c>
      <c r="AF32" s="39" t="e">
        <f>IF(AND('Mapa Riesgos de Gestión'!#REF!="Media",'Mapa Riesgos de Gestión'!#REF!="Mayor"),CONCATENATE("R7C",'Mapa Riesgos de Gestión'!#REF!),"")</f>
        <v>#REF!</v>
      </c>
      <c r="AG32" s="40" t="e">
        <f>IF(AND('Mapa Riesgos de Gestión'!#REF!="Media",'Mapa Riesgos de Gestión'!#REF!="Mayor"),CONCATENATE("R7C",'Mapa Riesgos de Gestión'!#REF!),"")</f>
        <v>#REF!</v>
      </c>
      <c r="AH32" s="41" t="e">
        <f>IF(AND('Mapa Riesgos de Gestión'!#REF!="Media",'Mapa Riesgos de Gestión'!#REF!="Catastrófico"),CONCATENATE("R7C",'Mapa Riesgos de Gestión'!#REF!),"")</f>
        <v>#REF!</v>
      </c>
      <c r="AI32" s="42" t="e">
        <f>IF(AND('Mapa Riesgos de Gestión'!#REF!="Media",'Mapa Riesgos de Gestión'!#REF!="Catastrófico"),CONCATENATE("R7C",'Mapa Riesgos de Gestión'!#REF!),"")</f>
        <v>#REF!</v>
      </c>
      <c r="AJ32" s="42" t="e">
        <f>IF(AND('Mapa Riesgos de Gestión'!#REF!="Media",'Mapa Riesgos de Gestión'!#REF!="Catastrófico"),CONCATENATE("R7C",'Mapa Riesgos de Gestión'!#REF!),"")</f>
        <v>#REF!</v>
      </c>
      <c r="AK32" s="42" t="e">
        <f>IF(AND('Mapa Riesgos de Gestión'!#REF!="Media",'Mapa Riesgos de Gestión'!#REF!="Catastrófico"),CONCATENATE("R7C",'Mapa Riesgos de Gestión'!#REF!),"")</f>
        <v>#REF!</v>
      </c>
      <c r="AL32" s="42" t="e">
        <f>IF(AND('Mapa Riesgos de Gestión'!#REF!="Media",'Mapa Riesgos de Gestión'!#REF!="Catastrófico"),CONCATENATE("R7C",'Mapa Riesgos de Gestión'!#REF!),"")</f>
        <v>#REF!</v>
      </c>
      <c r="AM32" s="43" t="e">
        <f>IF(AND('Mapa Riesgos de Gestión'!#REF!="Media",'Mapa Riesgos de Gestión'!#REF!="Catastrófico"),CONCATENATE("R7C",'Mapa Riesgos de Gestión'!#REF!),"")</f>
        <v>#REF!</v>
      </c>
      <c r="AN32" s="69"/>
      <c r="AO32" s="1087"/>
      <c r="AP32" s="1088"/>
      <c r="AQ32" s="1088"/>
      <c r="AR32" s="1088"/>
      <c r="AS32" s="1088"/>
      <c r="AT32" s="108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row>
    <row r="33" spans="1:80" ht="15" customHeight="1" x14ac:dyDescent="0.35">
      <c r="A33" s="69"/>
      <c r="B33" s="959"/>
      <c r="C33" s="959"/>
      <c r="D33" s="960"/>
      <c r="E33" s="1058"/>
      <c r="F33" s="1057"/>
      <c r="G33" s="1057"/>
      <c r="H33" s="1057"/>
      <c r="I33" s="1073"/>
      <c r="J33" s="53" t="str">
        <f>IF(AND('Mapa Riesgos de Gestión'!$AH$11="Media",'Mapa Riesgos de Gestión'!$AJ$11="Leve"),CONCATENATE("R8C",'Mapa Riesgos de Gestión'!$S$11),"")</f>
        <v/>
      </c>
      <c r="K33" s="54" t="str">
        <f>IF(AND('Mapa Riesgos de Gestión'!$AH$12="Media",'Mapa Riesgos de Gestión'!$AJ$12="Leve"),CONCATENATE("R8C",'Mapa Riesgos de Gestión'!$S$12),"")</f>
        <v/>
      </c>
      <c r="L33" s="54" t="str">
        <f>IF(AND('Mapa Riesgos de Gestión'!$AH$13="Media",'Mapa Riesgos de Gestión'!$AJ$13="Leve"),CONCATENATE("R8C",'Mapa Riesgos de Gestión'!$S$13),"")</f>
        <v/>
      </c>
      <c r="M33" s="54" t="e">
        <f>IF(AND('Mapa Riesgos de Gestión'!#REF!="Media",'Mapa Riesgos de Gestión'!#REF!="Leve"),CONCATENATE("R8C",'Mapa Riesgos de Gestión'!#REF!),"")</f>
        <v>#REF!</v>
      </c>
      <c r="N33" s="54" t="e">
        <f>IF(AND('Mapa Riesgos de Gestión'!#REF!="Media",'Mapa Riesgos de Gestión'!#REF!="Leve"),CONCATENATE("R8C",'Mapa Riesgos de Gestión'!#REF!),"")</f>
        <v>#REF!</v>
      </c>
      <c r="O33" s="55" t="e">
        <f>IF(AND('Mapa Riesgos de Gestión'!#REF!="Media",'Mapa Riesgos de Gestión'!#REF!="Leve"),CONCATENATE("R8C",'Mapa Riesgos de Gestión'!#REF!),"")</f>
        <v>#REF!</v>
      </c>
      <c r="P33" s="53" t="str">
        <f>IF(AND('Mapa Riesgos de Gestión'!$AH$11="Media",'Mapa Riesgos de Gestión'!$AJ$11="Menor"),CONCATENATE("R8C",'Mapa Riesgos de Gestión'!$S$11),"")</f>
        <v/>
      </c>
      <c r="Q33" s="54" t="str">
        <f>IF(AND('Mapa Riesgos de Gestión'!$AH$12="Media",'Mapa Riesgos de Gestión'!$AJ$12="Menor"),CONCATENATE("R8C",'Mapa Riesgos de Gestión'!$S$12),"")</f>
        <v/>
      </c>
      <c r="R33" s="54" t="str">
        <f>IF(AND('Mapa Riesgos de Gestión'!$AH$13="Media",'Mapa Riesgos de Gestión'!$AJ$13="Menor"),CONCATENATE("R8C",'Mapa Riesgos de Gestión'!$S$13),"")</f>
        <v/>
      </c>
      <c r="S33" s="54" t="e">
        <f>IF(AND('Mapa Riesgos de Gestión'!#REF!="Media",'Mapa Riesgos de Gestión'!#REF!="Menor"),CONCATENATE("R8C",'Mapa Riesgos de Gestión'!#REF!),"")</f>
        <v>#REF!</v>
      </c>
      <c r="T33" s="54" t="e">
        <f>IF(AND('Mapa Riesgos de Gestión'!#REF!="Media",'Mapa Riesgos de Gestión'!#REF!="Menor"),CONCATENATE("R8C",'Mapa Riesgos de Gestión'!#REF!),"")</f>
        <v>#REF!</v>
      </c>
      <c r="U33" s="55" t="e">
        <f>IF(AND('Mapa Riesgos de Gestión'!#REF!="Media",'Mapa Riesgos de Gestión'!#REF!="Menor"),CONCATENATE("R8C",'Mapa Riesgos de Gestión'!#REF!),"")</f>
        <v>#REF!</v>
      </c>
      <c r="V33" s="53" t="str">
        <f>IF(AND('Mapa Riesgos de Gestión'!$AH$11="Media",'Mapa Riesgos de Gestión'!$AJ$11="Moderado"),CONCATENATE("R8C",'Mapa Riesgos de Gestión'!$S$11),"")</f>
        <v/>
      </c>
      <c r="W33" s="54" t="str">
        <f>IF(AND('Mapa Riesgos de Gestión'!$AH$12="Media",'Mapa Riesgos de Gestión'!$AJ$12="Moderado"),CONCATENATE("R8C",'Mapa Riesgos de Gestión'!$S$12),"")</f>
        <v/>
      </c>
      <c r="X33" s="54" t="str">
        <f>IF(AND('Mapa Riesgos de Gestión'!$AH$13="Media",'Mapa Riesgos de Gestión'!$AJ$13="Moderado"),CONCATENATE("R8C",'Mapa Riesgos de Gestión'!$S$13),"")</f>
        <v/>
      </c>
      <c r="Y33" s="54" t="e">
        <f>IF(AND('Mapa Riesgos de Gestión'!#REF!="Media",'Mapa Riesgos de Gestión'!#REF!="Moderado"),CONCATENATE("R8C",'Mapa Riesgos de Gestión'!#REF!),"")</f>
        <v>#REF!</v>
      </c>
      <c r="Z33" s="54" t="e">
        <f>IF(AND('Mapa Riesgos de Gestión'!#REF!="Media",'Mapa Riesgos de Gestión'!#REF!="Moderado"),CONCATENATE("R8C",'Mapa Riesgos de Gestión'!#REF!),"")</f>
        <v>#REF!</v>
      </c>
      <c r="AA33" s="55" t="e">
        <f>IF(AND('Mapa Riesgos de Gestión'!#REF!="Media",'Mapa Riesgos de Gestión'!#REF!="Moderado"),CONCATENATE("R8C",'Mapa Riesgos de Gestión'!#REF!),"")</f>
        <v>#REF!</v>
      </c>
      <c r="AB33" s="38" t="str">
        <f>IF(AND('Mapa Riesgos de Gestión'!$AH$11="Media",'Mapa Riesgos de Gestión'!$AJ$11="Mayor"),CONCATENATE("R8C",'Mapa Riesgos de Gestión'!$S$11),"")</f>
        <v/>
      </c>
      <c r="AC33" s="39" t="str">
        <f>IF(AND('Mapa Riesgos de Gestión'!$AH$12="Media",'Mapa Riesgos de Gestión'!$AJ$12="Mayor"),CONCATENATE("R8C",'Mapa Riesgos de Gestión'!$S$12),"")</f>
        <v/>
      </c>
      <c r="AD33" s="39" t="str">
        <f>IF(AND('Mapa Riesgos de Gestión'!$AH$13="Media",'Mapa Riesgos de Gestión'!$AJ$13="Mayor"),CONCATENATE("R8C",'Mapa Riesgos de Gestión'!$S$13),"")</f>
        <v/>
      </c>
      <c r="AE33" s="39" t="e">
        <f>IF(AND('Mapa Riesgos de Gestión'!#REF!="Media",'Mapa Riesgos de Gestión'!#REF!="Mayor"),CONCATENATE("R8C",'Mapa Riesgos de Gestión'!#REF!),"")</f>
        <v>#REF!</v>
      </c>
      <c r="AF33" s="39" t="e">
        <f>IF(AND('Mapa Riesgos de Gestión'!#REF!="Media",'Mapa Riesgos de Gestión'!#REF!="Mayor"),CONCATENATE("R8C",'Mapa Riesgos de Gestión'!#REF!),"")</f>
        <v>#REF!</v>
      </c>
      <c r="AG33" s="40" t="e">
        <f>IF(AND('Mapa Riesgos de Gestión'!#REF!="Media",'Mapa Riesgos de Gestión'!#REF!="Mayor"),CONCATENATE("R8C",'Mapa Riesgos de Gestión'!#REF!),"")</f>
        <v>#REF!</v>
      </c>
      <c r="AH33" s="41" t="str">
        <f>IF(AND('Mapa Riesgos de Gestión'!$AH$11="Media",'Mapa Riesgos de Gestión'!$AJ$11="Catastrófico"),CONCATENATE("R8C",'Mapa Riesgos de Gestión'!$S$11),"")</f>
        <v/>
      </c>
      <c r="AI33" s="42" t="str">
        <f>IF(AND('Mapa Riesgos de Gestión'!$AH$12="Media",'Mapa Riesgos de Gestión'!$AJ$12="Catastrófico"),CONCATENATE("R8C",'Mapa Riesgos de Gestión'!$S$12),"")</f>
        <v/>
      </c>
      <c r="AJ33" s="42" t="str">
        <f>IF(AND('Mapa Riesgos de Gestión'!$AH$13="Media",'Mapa Riesgos de Gestión'!$AJ$13="Catastrófico"),CONCATENATE("R8C",'Mapa Riesgos de Gestión'!$S$13),"")</f>
        <v/>
      </c>
      <c r="AK33" s="42" t="e">
        <f>IF(AND('Mapa Riesgos de Gestión'!#REF!="Media",'Mapa Riesgos de Gestión'!#REF!="Catastrófico"),CONCATENATE("R8C",'Mapa Riesgos de Gestión'!#REF!),"")</f>
        <v>#REF!</v>
      </c>
      <c r="AL33" s="42" t="e">
        <f>IF(AND('Mapa Riesgos de Gestión'!#REF!="Media",'Mapa Riesgos de Gestión'!#REF!="Catastrófico"),CONCATENATE("R8C",'Mapa Riesgos de Gestión'!#REF!),"")</f>
        <v>#REF!</v>
      </c>
      <c r="AM33" s="43" t="e">
        <f>IF(AND('Mapa Riesgos de Gestión'!#REF!="Media",'Mapa Riesgos de Gestión'!#REF!="Catastrófico"),CONCATENATE("R8C",'Mapa Riesgos de Gestión'!#REF!),"")</f>
        <v>#REF!</v>
      </c>
      <c r="AN33" s="69"/>
      <c r="AO33" s="1087"/>
      <c r="AP33" s="1088"/>
      <c r="AQ33" s="1088"/>
      <c r="AR33" s="1088"/>
      <c r="AS33" s="1088"/>
      <c r="AT33" s="108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row>
    <row r="34" spans="1:80" ht="15" customHeight="1" x14ac:dyDescent="0.35">
      <c r="A34" s="69"/>
      <c r="B34" s="959"/>
      <c r="C34" s="959"/>
      <c r="D34" s="960"/>
      <c r="E34" s="1058"/>
      <c r="F34" s="1057"/>
      <c r="G34" s="1057"/>
      <c r="H34" s="1057"/>
      <c r="I34" s="1073"/>
      <c r="J34" s="53" t="e">
        <f>IF(AND('Mapa Riesgos de Gestión'!#REF!="Media",'Mapa Riesgos de Gestión'!#REF!="Leve"),CONCATENATE("R9C",'Mapa Riesgos de Gestión'!#REF!),"")</f>
        <v>#REF!</v>
      </c>
      <c r="K34" s="54" t="e">
        <f>IF(AND('Mapa Riesgos de Gestión'!#REF!="Media",'Mapa Riesgos de Gestión'!#REF!="Leve"),CONCATENATE("R9C",'Mapa Riesgos de Gestión'!#REF!),"")</f>
        <v>#REF!</v>
      </c>
      <c r="L34" s="54" t="e">
        <f>IF(AND('Mapa Riesgos de Gestión'!#REF!="Media",'Mapa Riesgos de Gestión'!#REF!="Leve"),CONCATENATE("R9C",'Mapa Riesgos de Gestión'!#REF!),"")</f>
        <v>#REF!</v>
      </c>
      <c r="M34" s="54" t="e">
        <f>IF(AND('Mapa Riesgos de Gestión'!#REF!="Media",'Mapa Riesgos de Gestión'!#REF!="Leve"),CONCATENATE("R9C",'Mapa Riesgos de Gestión'!#REF!),"")</f>
        <v>#REF!</v>
      </c>
      <c r="N34" s="54" t="e">
        <f>IF(AND('Mapa Riesgos de Gestión'!#REF!="Media",'Mapa Riesgos de Gestión'!#REF!="Leve"),CONCATENATE("R9C",'Mapa Riesgos de Gestión'!#REF!),"")</f>
        <v>#REF!</v>
      </c>
      <c r="O34" s="55" t="e">
        <f>IF(AND('Mapa Riesgos de Gestión'!#REF!="Media",'Mapa Riesgos de Gestión'!#REF!="Leve"),CONCATENATE("R9C",'Mapa Riesgos de Gestión'!#REF!),"")</f>
        <v>#REF!</v>
      </c>
      <c r="P34" s="53" t="e">
        <f>IF(AND('Mapa Riesgos de Gestión'!#REF!="Media",'Mapa Riesgos de Gestión'!#REF!="Menor"),CONCATENATE("R9C",'Mapa Riesgos de Gestión'!#REF!),"")</f>
        <v>#REF!</v>
      </c>
      <c r="Q34" s="54" t="e">
        <f>IF(AND('Mapa Riesgos de Gestión'!#REF!="Media",'Mapa Riesgos de Gestión'!#REF!="Menor"),CONCATENATE("R9C",'Mapa Riesgos de Gestión'!#REF!),"")</f>
        <v>#REF!</v>
      </c>
      <c r="R34" s="54" t="e">
        <f>IF(AND('Mapa Riesgos de Gestión'!#REF!="Media",'Mapa Riesgos de Gestión'!#REF!="Menor"),CONCATENATE("R9C",'Mapa Riesgos de Gestión'!#REF!),"")</f>
        <v>#REF!</v>
      </c>
      <c r="S34" s="54" t="e">
        <f>IF(AND('Mapa Riesgos de Gestión'!#REF!="Media",'Mapa Riesgos de Gestión'!#REF!="Menor"),CONCATENATE("R9C",'Mapa Riesgos de Gestión'!#REF!),"")</f>
        <v>#REF!</v>
      </c>
      <c r="T34" s="54" t="e">
        <f>IF(AND('Mapa Riesgos de Gestión'!#REF!="Media",'Mapa Riesgos de Gestión'!#REF!="Menor"),CONCATENATE("R9C",'Mapa Riesgos de Gestión'!#REF!),"")</f>
        <v>#REF!</v>
      </c>
      <c r="U34" s="55" t="e">
        <f>IF(AND('Mapa Riesgos de Gestión'!#REF!="Media",'Mapa Riesgos de Gestión'!#REF!="Menor"),CONCATENATE("R9C",'Mapa Riesgos de Gestión'!#REF!),"")</f>
        <v>#REF!</v>
      </c>
      <c r="V34" s="53" t="e">
        <f>IF(AND('Mapa Riesgos de Gestión'!#REF!="Media",'Mapa Riesgos de Gestión'!#REF!="Moderado"),CONCATENATE("R9C",'Mapa Riesgos de Gestión'!#REF!),"")</f>
        <v>#REF!</v>
      </c>
      <c r="W34" s="54" t="e">
        <f>IF(AND('Mapa Riesgos de Gestión'!#REF!="Media",'Mapa Riesgos de Gestión'!#REF!="Moderado"),CONCATENATE("R9C",'Mapa Riesgos de Gestión'!#REF!),"")</f>
        <v>#REF!</v>
      </c>
      <c r="X34" s="54" t="e">
        <f>IF(AND('Mapa Riesgos de Gestión'!#REF!="Media",'Mapa Riesgos de Gestión'!#REF!="Moderado"),CONCATENATE("R9C",'Mapa Riesgos de Gestión'!#REF!),"")</f>
        <v>#REF!</v>
      </c>
      <c r="Y34" s="54" t="e">
        <f>IF(AND('Mapa Riesgos de Gestión'!#REF!="Media",'Mapa Riesgos de Gestión'!#REF!="Moderado"),CONCATENATE("R9C",'Mapa Riesgos de Gestión'!#REF!),"")</f>
        <v>#REF!</v>
      </c>
      <c r="Z34" s="54" t="e">
        <f>IF(AND('Mapa Riesgos de Gestión'!#REF!="Media",'Mapa Riesgos de Gestión'!#REF!="Moderado"),CONCATENATE("R9C",'Mapa Riesgos de Gestión'!#REF!),"")</f>
        <v>#REF!</v>
      </c>
      <c r="AA34" s="55" t="e">
        <f>IF(AND('Mapa Riesgos de Gestión'!#REF!="Media",'Mapa Riesgos de Gestión'!#REF!="Moderado"),CONCATENATE("R9C",'Mapa Riesgos de Gestión'!#REF!),"")</f>
        <v>#REF!</v>
      </c>
      <c r="AB34" s="38" t="e">
        <f>IF(AND('Mapa Riesgos de Gestión'!#REF!="Media",'Mapa Riesgos de Gestión'!#REF!="Mayor"),CONCATENATE("R9C",'Mapa Riesgos de Gestión'!#REF!),"")</f>
        <v>#REF!</v>
      </c>
      <c r="AC34" s="39" t="e">
        <f>IF(AND('Mapa Riesgos de Gestión'!#REF!="Media",'Mapa Riesgos de Gestión'!#REF!="Mayor"),CONCATENATE("R9C",'Mapa Riesgos de Gestión'!#REF!),"")</f>
        <v>#REF!</v>
      </c>
      <c r="AD34" s="39" t="e">
        <f>IF(AND('Mapa Riesgos de Gestión'!#REF!="Media",'Mapa Riesgos de Gestión'!#REF!="Mayor"),CONCATENATE("R9C",'Mapa Riesgos de Gestión'!#REF!),"")</f>
        <v>#REF!</v>
      </c>
      <c r="AE34" s="39" t="e">
        <f>IF(AND('Mapa Riesgos de Gestión'!#REF!="Media",'Mapa Riesgos de Gestión'!#REF!="Mayor"),CONCATENATE("R9C",'Mapa Riesgos de Gestión'!#REF!),"")</f>
        <v>#REF!</v>
      </c>
      <c r="AF34" s="39" t="e">
        <f>IF(AND('Mapa Riesgos de Gestión'!#REF!="Media",'Mapa Riesgos de Gestión'!#REF!="Mayor"),CONCATENATE("R9C",'Mapa Riesgos de Gestión'!#REF!),"")</f>
        <v>#REF!</v>
      </c>
      <c r="AG34" s="40" t="e">
        <f>IF(AND('Mapa Riesgos de Gestión'!#REF!="Media",'Mapa Riesgos de Gestión'!#REF!="Mayor"),CONCATENATE("R9C",'Mapa Riesgos de Gestión'!#REF!),"")</f>
        <v>#REF!</v>
      </c>
      <c r="AH34" s="41" t="e">
        <f>IF(AND('Mapa Riesgos de Gestión'!#REF!="Media",'Mapa Riesgos de Gestión'!#REF!="Catastrófico"),CONCATENATE("R9C",'Mapa Riesgos de Gestión'!#REF!),"")</f>
        <v>#REF!</v>
      </c>
      <c r="AI34" s="42" t="e">
        <f>IF(AND('Mapa Riesgos de Gestión'!#REF!="Media",'Mapa Riesgos de Gestión'!#REF!="Catastrófico"),CONCATENATE("R9C",'Mapa Riesgos de Gestión'!#REF!),"")</f>
        <v>#REF!</v>
      </c>
      <c r="AJ34" s="42" t="e">
        <f>IF(AND('Mapa Riesgos de Gestión'!#REF!="Media",'Mapa Riesgos de Gestión'!#REF!="Catastrófico"),CONCATENATE("R9C",'Mapa Riesgos de Gestión'!#REF!),"")</f>
        <v>#REF!</v>
      </c>
      <c r="AK34" s="42" t="e">
        <f>IF(AND('Mapa Riesgos de Gestión'!#REF!="Media",'Mapa Riesgos de Gestión'!#REF!="Catastrófico"),CONCATENATE("R9C",'Mapa Riesgos de Gestión'!#REF!),"")</f>
        <v>#REF!</v>
      </c>
      <c r="AL34" s="42" t="e">
        <f>IF(AND('Mapa Riesgos de Gestión'!#REF!="Media",'Mapa Riesgos de Gestión'!#REF!="Catastrófico"),CONCATENATE("R9C",'Mapa Riesgos de Gestión'!#REF!),"")</f>
        <v>#REF!</v>
      </c>
      <c r="AM34" s="43" t="e">
        <f>IF(AND('Mapa Riesgos de Gestión'!#REF!="Media",'Mapa Riesgos de Gestión'!#REF!="Catastrófico"),CONCATENATE("R9C",'Mapa Riesgos de Gestión'!#REF!),"")</f>
        <v>#REF!</v>
      </c>
      <c r="AN34" s="69"/>
      <c r="AO34" s="1087"/>
      <c r="AP34" s="1088"/>
      <c r="AQ34" s="1088"/>
      <c r="AR34" s="1088"/>
      <c r="AS34" s="1088"/>
      <c r="AT34" s="108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row>
    <row r="35" spans="1:80" ht="15.75" customHeight="1" thickBot="1" x14ac:dyDescent="0.4">
      <c r="A35" s="69"/>
      <c r="B35" s="959"/>
      <c r="C35" s="959"/>
      <c r="D35" s="960"/>
      <c r="E35" s="1059"/>
      <c r="F35" s="1060"/>
      <c r="G35" s="1060"/>
      <c r="H35" s="1060"/>
      <c r="I35" s="1074"/>
      <c r="J35" s="53" t="str">
        <f>IF(AND('Mapa Riesgos de Gestión'!$AH$14="Media",'Mapa Riesgos de Gestión'!$AJ$14="Leve"),CONCATENATE("R10C",'Mapa Riesgos de Gestión'!$S$14),"")</f>
        <v/>
      </c>
      <c r="K35" s="54" t="str">
        <f>IF(AND('Mapa Riesgos de Gestión'!$AH$15="Media",'Mapa Riesgos de Gestión'!$AJ$15="Leve"),CONCATENATE("R10C",'Mapa Riesgos de Gestión'!$S$15),"")</f>
        <v/>
      </c>
      <c r="L35" s="54" t="str">
        <f>IF(AND('Mapa Riesgos de Gestión'!$AH$16="Media",'Mapa Riesgos de Gestión'!$AJ$16="Leve"),CONCATENATE("R10C",'Mapa Riesgos de Gestión'!$S$16),"")</f>
        <v/>
      </c>
      <c r="M35" s="54" t="e">
        <f>IF(AND('Mapa Riesgos de Gestión'!#REF!="Media",'Mapa Riesgos de Gestión'!#REF!="Leve"),CONCATENATE("R10C",'Mapa Riesgos de Gestión'!#REF!),"")</f>
        <v>#REF!</v>
      </c>
      <c r="N35" s="54" t="e">
        <f>IF(AND('Mapa Riesgos de Gestión'!#REF!="Media",'Mapa Riesgos de Gestión'!#REF!="Leve"),CONCATENATE("R10C",'Mapa Riesgos de Gestión'!#REF!),"")</f>
        <v>#REF!</v>
      </c>
      <c r="O35" s="55" t="e">
        <f>IF(AND('Mapa Riesgos de Gestión'!#REF!="Media",'Mapa Riesgos de Gestión'!#REF!="Leve"),CONCATENATE("R10C",'Mapa Riesgos de Gestión'!#REF!),"")</f>
        <v>#REF!</v>
      </c>
      <c r="P35" s="53" t="str">
        <f>IF(AND('Mapa Riesgos de Gestión'!$AH$14="Media",'Mapa Riesgos de Gestión'!$AJ$14="Menor"),CONCATENATE("R10C",'Mapa Riesgos de Gestión'!$S$14),"")</f>
        <v/>
      </c>
      <c r="Q35" s="54" t="str">
        <f>IF(AND('Mapa Riesgos de Gestión'!$AH$15="Media",'Mapa Riesgos de Gestión'!$AJ$15="Menor"),CONCATENATE("R10C",'Mapa Riesgos de Gestión'!$S$15),"")</f>
        <v/>
      </c>
      <c r="R35" s="54" t="str">
        <f>IF(AND('Mapa Riesgos de Gestión'!$AH$16="Media",'Mapa Riesgos de Gestión'!$AJ$16="Menor"),CONCATENATE("R10C",'Mapa Riesgos de Gestión'!$S$16),"")</f>
        <v/>
      </c>
      <c r="S35" s="54" t="e">
        <f>IF(AND('Mapa Riesgos de Gestión'!#REF!="Media",'Mapa Riesgos de Gestión'!#REF!="Menor"),CONCATENATE("R10C",'Mapa Riesgos de Gestión'!#REF!),"")</f>
        <v>#REF!</v>
      </c>
      <c r="T35" s="54" t="e">
        <f>IF(AND('Mapa Riesgos de Gestión'!#REF!="Media",'Mapa Riesgos de Gestión'!#REF!="Menor"),CONCATENATE("R10C",'Mapa Riesgos de Gestión'!#REF!),"")</f>
        <v>#REF!</v>
      </c>
      <c r="U35" s="55" t="e">
        <f>IF(AND('Mapa Riesgos de Gestión'!#REF!="Media",'Mapa Riesgos de Gestión'!#REF!="Menor"),CONCATENATE("R10C",'Mapa Riesgos de Gestión'!#REF!),"")</f>
        <v>#REF!</v>
      </c>
      <c r="V35" s="53" t="str">
        <f>IF(AND('Mapa Riesgos de Gestión'!$AH$14="Media",'Mapa Riesgos de Gestión'!$AJ$14="Moderado"),CONCATENATE("R10C",'Mapa Riesgos de Gestión'!$S$14),"")</f>
        <v/>
      </c>
      <c r="W35" s="54" t="str">
        <f>IF(AND('Mapa Riesgos de Gestión'!$AH$15="Media",'Mapa Riesgos de Gestión'!$AJ$15="Moderado"),CONCATENATE("R10C",'Mapa Riesgos de Gestión'!$S$15),"")</f>
        <v/>
      </c>
      <c r="X35" s="54" t="str">
        <f>IF(AND('Mapa Riesgos de Gestión'!$AH$16="Media",'Mapa Riesgos de Gestión'!$AJ$16="Moderado"),CONCATENATE("R10C",'Mapa Riesgos de Gestión'!$S$16),"")</f>
        <v/>
      </c>
      <c r="Y35" s="54" t="e">
        <f>IF(AND('Mapa Riesgos de Gestión'!#REF!="Media",'Mapa Riesgos de Gestión'!#REF!="Moderado"),CONCATENATE("R10C",'Mapa Riesgos de Gestión'!#REF!),"")</f>
        <v>#REF!</v>
      </c>
      <c r="Z35" s="54" t="e">
        <f>IF(AND('Mapa Riesgos de Gestión'!#REF!="Media",'Mapa Riesgos de Gestión'!#REF!="Moderado"),CONCATENATE("R10C",'Mapa Riesgos de Gestión'!#REF!),"")</f>
        <v>#REF!</v>
      </c>
      <c r="AA35" s="55" t="e">
        <f>IF(AND('Mapa Riesgos de Gestión'!#REF!="Media",'Mapa Riesgos de Gestión'!#REF!="Moderado"),CONCATENATE("R10C",'Mapa Riesgos de Gestión'!#REF!),"")</f>
        <v>#REF!</v>
      </c>
      <c r="AB35" s="44" t="str">
        <f>IF(AND('Mapa Riesgos de Gestión'!$AH$14="Media",'Mapa Riesgos de Gestión'!$AJ$14="Mayor"),CONCATENATE("R10C",'Mapa Riesgos de Gestión'!$S$14),"")</f>
        <v/>
      </c>
      <c r="AC35" s="45" t="str">
        <f>IF(AND('Mapa Riesgos de Gestión'!$AH$15="Media",'Mapa Riesgos de Gestión'!$AJ$15="Mayor"),CONCATENATE("R10C",'Mapa Riesgos de Gestión'!$S$15),"")</f>
        <v/>
      </c>
      <c r="AD35" s="45" t="str">
        <f>IF(AND('Mapa Riesgos de Gestión'!$AH$16="Media",'Mapa Riesgos de Gestión'!$AJ$16="Mayor"),CONCATENATE("R10C",'Mapa Riesgos de Gestión'!$S$16),"")</f>
        <v/>
      </c>
      <c r="AE35" s="45" t="e">
        <f>IF(AND('Mapa Riesgos de Gestión'!#REF!="Media",'Mapa Riesgos de Gestión'!#REF!="Mayor"),CONCATENATE("R10C",'Mapa Riesgos de Gestión'!#REF!),"")</f>
        <v>#REF!</v>
      </c>
      <c r="AF35" s="45" t="e">
        <f>IF(AND('Mapa Riesgos de Gestión'!#REF!="Media",'Mapa Riesgos de Gestión'!#REF!="Mayor"),CONCATENATE("R10C",'Mapa Riesgos de Gestión'!#REF!),"")</f>
        <v>#REF!</v>
      </c>
      <c r="AG35" s="46" t="e">
        <f>IF(AND('Mapa Riesgos de Gestión'!#REF!="Media",'Mapa Riesgos de Gestión'!#REF!="Mayor"),CONCATENATE("R10C",'Mapa Riesgos de Gestión'!#REF!),"")</f>
        <v>#REF!</v>
      </c>
      <c r="AH35" s="47" t="str">
        <f>IF(AND('Mapa Riesgos de Gestión'!$AH$14="Media",'Mapa Riesgos de Gestión'!$AJ$14="Catastrófico"),CONCATENATE("R10C",'Mapa Riesgos de Gestión'!$S$14),"")</f>
        <v/>
      </c>
      <c r="AI35" s="48" t="str">
        <f>IF(AND('Mapa Riesgos de Gestión'!$AH$15="Media",'Mapa Riesgos de Gestión'!$AJ$15="Catastrófico"),CONCATENATE("R10C",'Mapa Riesgos de Gestión'!$S$15),"")</f>
        <v/>
      </c>
      <c r="AJ35" s="48" t="str">
        <f>IF(AND('Mapa Riesgos de Gestión'!$AH$16="Media",'Mapa Riesgos de Gestión'!$AJ$16="Catastrófico"),CONCATENATE("R10C",'Mapa Riesgos de Gestión'!$S$16),"")</f>
        <v/>
      </c>
      <c r="AK35" s="48" t="e">
        <f>IF(AND('Mapa Riesgos de Gestión'!#REF!="Media",'Mapa Riesgos de Gestión'!#REF!="Catastrófico"),CONCATENATE("R10C",'Mapa Riesgos de Gestión'!#REF!),"")</f>
        <v>#REF!</v>
      </c>
      <c r="AL35" s="48" t="e">
        <f>IF(AND('Mapa Riesgos de Gestión'!#REF!="Media",'Mapa Riesgos de Gestión'!#REF!="Catastrófico"),CONCATENATE("R10C",'Mapa Riesgos de Gestión'!#REF!),"")</f>
        <v>#REF!</v>
      </c>
      <c r="AM35" s="49" t="e">
        <f>IF(AND('Mapa Riesgos de Gestión'!#REF!="Media",'Mapa Riesgos de Gestión'!#REF!="Catastrófico"),CONCATENATE("R10C",'Mapa Riesgos de Gestión'!#REF!),"")</f>
        <v>#REF!</v>
      </c>
      <c r="AN35" s="69"/>
      <c r="AO35" s="1090"/>
      <c r="AP35" s="1091"/>
      <c r="AQ35" s="1091"/>
      <c r="AR35" s="1091"/>
      <c r="AS35" s="1091"/>
      <c r="AT35" s="1092"/>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row>
    <row r="36" spans="1:80" ht="15" customHeight="1" x14ac:dyDescent="0.35">
      <c r="A36" s="69"/>
      <c r="B36" s="959"/>
      <c r="C36" s="959"/>
      <c r="D36" s="960"/>
      <c r="E36" s="1054" t="s">
        <v>314</v>
      </c>
      <c r="F36" s="1055"/>
      <c r="G36" s="1055"/>
      <c r="H36" s="1055"/>
      <c r="I36" s="1055"/>
      <c r="J36" s="59" t="e">
        <f>IF(AND('Mapa Riesgos de Gestión'!#REF!="Baja",'Mapa Riesgos de Gestión'!#REF!="Leve"),CONCATENATE("R1C",'Mapa Riesgos de Gestión'!#REF!),"")</f>
        <v>#REF!</v>
      </c>
      <c r="K36" s="60" t="e">
        <f>IF(AND('Mapa Riesgos de Gestión'!#REF!="Baja",'Mapa Riesgos de Gestión'!#REF!="Leve"),CONCATENATE("R1C",'Mapa Riesgos de Gestión'!#REF!),"")</f>
        <v>#REF!</v>
      </c>
      <c r="L36" s="60" t="e">
        <f>IF(AND('Mapa Riesgos de Gestión'!#REF!="Baja",'Mapa Riesgos de Gestión'!#REF!="Leve"),CONCATENATE("R1C",'Mapa Riesgos de Gestión'!#REF!),"")</f>
        <v>#REF!</v>
      </c>
      <c r="M36" s="60" t="e">
        <f>IF(AND('Mapa Riesgos de Gestión'!#REF!="Baja",'Mapa Riesgos de Gestión'!#REF!="Leve"),CONCATENATE("R1C",'Mapa Riesgos de Gestión'!#REF!),"")</f>
        <v>#REF!</v>
      </c>
      <c r="N36" s="60" t="e">
        <f>IF(AND('Mapa Riesgos de Gestión'!#REF!="Baja",'Mapa Riesgos de Gestión'!#REF!="Leve"),CONCATENATE("R1C",'Mapa Riesgos de Gestión'!#REF!),"")</f>
        <v>#REF!</v>
      </c>
      <c r="O36" s="61" t="e">
        <f>IF(AND('Mapa Riesgos de Gestión'!#REF!="Baja",'Mapa Riesgos de Gestión'!#REF!="Leve"),CONCATENATE("R1C",'Mapa Riesgos de Gestión'!#REF!),"")</f>
        <v>#REF!</v>
      </c>
      <c r="P36" s="50" t="e">
        <f>IF(AND('Mapa Riesgos de Gestión'!#REF!="Baja",'Mapa Riesgos de Gestión'!#REF!="Menor"),CONCATENATE("R1C",'Mapa Riesgos de Gestión'!#REF!),"")</f>
        <v>#REF!</v>
      </c>
      <c r="Q36" s="51" t="e">
        <f>IF(AND('Mapa Riesgos de Gestión'!#REF!="Baja",'Mapa Riesgos de Gestión'!#REF!="Menor"),CONCATENATE("R1C",'Mapa Riesgos de Gestión'!#REF!),"")</f>
        <v>#REF!</v>
      </c>
      <c r="R36" s="51" t="e">
        <f>IF(AND('Mapa Riesgos de Gestión'!#REF!="Baja",'Mapa Riesgos de Gestión'!#REF!="Menor"),CONCATENATE("R1C",'Mapa Riesgos de Gestión'!#REF!),"")</f>
        <v>#REF!</v>
      </c>
      <c r="S36" s="51" t="e">
        <f>IF(AND('Mapa Riesgos de Gestión'!#REF!="Baja",'Mapa Riesgos de Gestión'!#REF!="Menor"),CONCATENATE("R1C",'Mapa Riesgos de Gestión'!#REF!),"")</f>
        <v>#REF!</v>
      </c>
      <c r="T36" s="51" t="e">
        <f>IF(AND('Mapa Riesgos de Gestión'!#REF!="Baja",'Mapa Riesgos de Gestión'!#REF!="Menor"),CONCATENATE("R1C",'Mapa Riesgos de Gestión'!#REF!),"")</f>
        <v>#REF!</v>
      </c>
      <c r="U36" s="52" t="e">
        <f>IF(AND('Mapa Riesgos de Gestión'!#REF!="Baja",'Mapa Riesgos de Gestión'!#REF!="Menor"),CONCATENATE("R1C",'Mapa Riesgos de Gestión'!#REF!),"")</f>
        <v>#REF!</v>
      </c>
      <c r="V36" s="50" t="e">
        <f>IF(AND('Mapa Riesgos de Gestión'!#REF!="Baja",'Mapa Riesgos de Gestión'!#REF!="Moderado"),CONCATENATE("R1C",'Mapa Riesgos de Gestión'!#REF!),"")</f>
        <v>#REF!</v>
      </c>
      <c r="W36" s="51" t="e">
        <f>IF(AND('Mapa Riesgos de Gestión'!#REF!="Baja",'Mapa Riesgos de Gestión'!#REF!="Moderado"),CONCATENATE("R1C",'Mapa Riesgos de Gestión'!#REF!),"")</f>
        <v>#REF!</v>
      </c>
      <c r="X36" s="51" t="e">
        <f>IF(AND('Mapa Riesgos de Gestión'!#REF!="Baja",'Mapa Riesgos de Gestión'!#REF!="Moderado"),CONCATENATE("R1C",'Mapa Riesgos de Gestión'!#REF!),"")</f>
        <v>#REF!</v>
      </c>
      <c r="Y36" s="51" t="e">
        <f>IF(AND('Mapa Riesgos de Gestión'!#REF!="Baja",'Mapa Riesgos de Gestión'!#REF!="Moderado"),CONCATENATE("R1C",'Mapa Riesgos de Gestión'!#REF!),"")</f>
        <v>#REF!</v>
      </c>
      <c r="Z36" s="51" t="e">
        <f>IF(AND('Mapa Riesgos de Gestión'!#REF!="Baja",'Mapa Riesgos de Gestión'!#REF!="Moderado"),CONCATENATE("R1C",'Mapa Riesgos de Gestión'!#REF!),"")</f>
        <v>#REF!</v>
      </c>
      <c r="AA36" s="52" t="e">
        <f>IF(AND('Mapa Riesgos de Gestión'!#REF!="Baja",'Mapa Riesgos de Gestión'!#REF!="Moderado"),CONCATENATE("R1C",'Mapa Riesgos de Gestión'!#REF!),"")</f>
        <v>#REF!</v>
      </c>
      <c r="AB36" s="32" t="e">
        <f>IF(AND('Mapa Riesgos de Gestión'!#REF!="Baja",'Mapa Riesgos de Gestión'!#REF!="Mayor"),CONCATENATE("R1C",'Mapa Riesgos de Gestión'!#REF!),"")</f>
        <v>#REF!</v>
      </c>
      <c r="AC36" s="33" t="e">
        <f>IF(AND('Mapa Riesgos de Gestión'!#REF!="Baja",'Mapa Riesgos de Gestión'!#REF!="Mayor"),CONCATENATE("R1C",'Mapa Riesgos de Gestión'!#REF!),"")</f>
        <v>#REF!</v>
      </c>
      <c r="AD36" s="33" t="e">
        <f>IF(AND('Mapa Riesgos de Gestión'!#REF!="Baja",'Mapa Riesgos de Gestión'!#REF!="Mayor"),CONCATENATE("R1C",'Mapa Riesgos de Gestión'!#REF!),"")</f>
        <v>#REF!</v>
      </c>
      <c r="AE36" s="33" t="e">
        <f>IF(AND('Mapa Riesgos de Gestión'!#REF!="Baja",'Mapa Riesgos de Gestión'!#REF!="Mayor"),CONCATENATE("R1C",'Mapa Riesgos de Gestión'!#REF!),"")</f>
        <v>#REF!</v>
      </c>
      <c r="AF36" s="33" t="e">
        <f>IF(AND('Mapa Riesgos de Gestión'!#REF!="Baja",'Mapa Riesgos de Gestión'!#REF!="Mayor"),CONCATENATE("R1C",'Mapa Riesgos de Gestión'!#REF!),"")</f>
        <v>#REF!</v>
      </c>
      <c r="AG36" s="34" t="e">
        <f>IF(AND('Mapa Riesgos de Gestión'!#REF!="Baja",'Mapa Riesgos de Gestión'!#REF!="Mayor"),CONCATENATE("R1C",'Mapa Riesgos de Gestión'!#REF!),"")</f>
        <v>#REF!</v>
      </c>
      <c r="AH36" s="35" t="e">
        <f>IF(AND('Mapa Riesgos de Gestión'!#REF!="Baja",'Mapa Riesgos de Gestión'!#REF!="Catastrófico"),CONCATENATE("R1C",'Mapa Riesgos de Gestión'!#REF!),"")</f>
        <v>#REF!</v>
      </c>
      <c r="AI36" s="36" t="e">
        <f>IF(AND('Mapa Riesgos de Gestión'!#REF!="Baja",'Mapa Riesgos de Gestión'!#REF!="Catastrófico"),CONCATENATE("R1C",'Mapa Riesgos de Gestión'!#REF!),"")</f>
        <v>#REF!</v>
      </c>
      <c r="AJ36" s="36" t="e">
        <f>IF(AND('Mapa Riesgos de Gestión'!#REF!="Baja",'Mapa Riesgos de Gestión'!#REF!="Catastrófico"),CONCATENATE("R1C",'Mapa Riesgos de Gestión'!#REF!),"")</f>
        <v>#REF!</v>
      </c>
      <c r="AK36" s="36" t="e">
        <f>IF(AND('Mapa Riesgos de Gestión'!#REF!="Baja",'Mapa Riesgos de Gestión'!#REF!="Catastrófico"),CONCATENATE("R1C",'Mapa Riesgos de Gestión'!#REF!),"")</f>
        <v>#REF!</v>
      </c>
      <c r="AL36" s="36" t="e">
        <f>IF(AND('Mapa Riesgos de Gestión'!#REF!="Baja",'Mapa Riesgos de Gestión'!#REF!="Catastrófico"),CONCATENATE("R1C",'Mapa Riesgos de Gestión'!#REF!),"")</f>
        <v>#REF!</v>
      </c>
      <c r="AM36" s="37" t="e">
        <f>IF(AND('Mapa Riesgos de Gestión'!#REF!="Baja",'Mapa Riesgos de Gestión'!#REF!="Catastrófico"),CONCATENATE("R1C",'Mapa Riesgos de Gestión'!#REF!),"")</f>
        <v>#REF!</v>
      </c>
      <c r="AN36" s="69"/>
      <c r="AO36" s="1075" t="s">
        <v>315</v>
      </c>
      <c r="AP36" s="1076"/>
      <c r="AQ36" s="1076"/>
      <c r="AR36" s="1076"/>
      <c r="AS36" s="1076"/>
      <c r="AT36" s="1077"/>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row>
    <row r="37" spans="1:80" ht="15" customHeight="1" x14ac:dyDescent="0.35">
      <c r="A37" s="69"/>
      <c r="B37" s="959"/>
      <c r="C37" s="959"/>
      <c r="D37" s="960"/>
      <c r="E37" s="1056"/>
      <c r="F37" s="1057"/>
      <c r="G37" s="1057"/>
      <c r="H37" s="1057"/>
      <c r="I37" s="1057"/>
      <c r="J37" s="62" t="e">
        <f>IF(AND('Mapa Riesgos de Gestión'!#REF!="Baja",'Mapa Riesgos de Gestión'!#REF!="Leve"),CONCATENATE("R2C",'Mapa Riesgos de Gestión'!#REF!),"")</f>
        <v>#REF!</v>
      </c>
      <c r="K37" s="63" t="e">
        <f>IF(AND('Mapa Riesgos de Gestión'!#REF!="Baja",'Mapa Riesgos de Gestión'!#REF!="Leve"),CONCATENATE("R2C",'Mapa Riesgos de Gestión'!#REF!),"")</f>
        <v>#REF!</v>
      </c>
      <c r="L37" s="63" t="e">
        <f>IF(AND('Mapa Riesgos de Gestión'!#REF!="Baja",'Mapa Riesgos de Gestión'!#REF!="Leve"),CONCATENATE("R2C",'Mapa Riesgos de Gestión'!#REF!),"")</f>
        <v>#REF!</v>
      </c>
      <c r="M37" s="63" t="e">
        <f>IF(AND('Mapa Riesgos de Gestión'!#REF!="Baja",'Mapa Riesgos de Gestión'!#REF!="Leve"),CONCATENATE("R2C",'Mapa Riesgos de Gestión'!#REF!),"")</f>
        <v>#REF!</v>
      </c>
      <c r="N37" s="63" t="e">
        <f>IF(AND('Mapa Riesgos de Gestión'!#REF!="Baja",'Mapa Riesgos de Gestión'!#REF!="Leve"),CONCATENATE("R2C",'Mapa Riesgos de Gestión'!#REF!),"")</f>
        <v>#REF!</v>
      </c>
      <c r="O37" s="64" t="e">
        <f>IF(AND('Mapa Riesgos de Gestión'!#REF!="Baja",'Mapa Riesgos de Gestión'!#REF!="Leve"),CONCATENATE("R2C",'Mapa Riesgos de Gestión'!#REF!),"")</f>
        <v>#REF!</v>
      </c>
      <c r="P37" s="53" t="e">
        <f>IF(AND('Mapa Riesgos de Gestión'!#REF!="Baja",'Mapa Riesgos de Gestión'!#REF!="Menor"),CONCATENATE("R2C",'Mapa Riesgos de Gestión'!#REF!),"")</f>
        <v>#REF!</v>
      </c>
      <c r="Q37" s="54" t="e">
        <f>IF(AND('Mapa Riesgos de Gestión'!#REF!="Baja",'Mapa Riesgos de Gestión'!#REF!="Menor"),CONCATENATE("R2C",'Mapa Riesgos de Gestión'!#REF!),"")</f>
        <v>#REF!</v>
      </c>
      <c r="R37" s="54" t="e">
        <f>IF(AND('Mapa Riesgos de Gestión'!#REF!="Baja",'Mapa Riesgos de Gestión'!#REF!="Menor"),CONCATENATE("R2C",'Mapa Riesgos de Gestión'!#REF!),"")</f>
        <v>#REF!</v>
      </c>
      <c r="S37" s="54" t="e">
        <f>IF(AND('Mapa Riesgos de Gestión'!#REF!="Baja",'Mapa Riesgos de Gestión'!#REF!="Menor"),CONCATENATE("R2C",'Mapa Riesgos de Gestión'!#REF!),"")</f>
        <v>#REF!</v>
      </c>
      <c r="T37" s="54" t="e">
        <f>IF(AND('Mapa Riesgos de Gestión'!#REF!="Baja",'Mapa Riesgos de Gestión'!#REF!="Menor"),CONCATENATE("R2C",'Mapa Riesgos de Gestión'!#REF!),"")</f>
        <v>#REF!</v>
      </c>
      <c r="U37" s="55" t="e">
        <f>IF(AND('Mapa Riesgos de Gestión'!#REF!="Baja",'Mapa Riesgos de Gestión'!#REF!="Menor"),CONCATENATE("R2C",'Mapa Riesgos de Gestión'!#REF!),"")</f>
        <v>#REF!</v>
      </c>
      <c r="V37" s="53" t="e">
        <f>IF(AND('Mapa Riesgos de Gestión'!#REF!="Baja",'Mapa Riesgos de Gestión'!#REF!="Moderado"),CONCATENATE("R2C",'Mapa Riesgos de Gestión'!#REF!),"")</f>
        <v>#REF!</v>
      </c>
      <c r="W37" s="54" t="e">
        <f>IF(AND('Mapa Riesgos de Gestión'!#REF!="Baja",'Mapa Riesgos de Gestión'!#REF!="Moderado"),CONCATENATE("R2C",'Mapa Riesgos de Gestión'!#REF!),"")</f>
        <v>#REF!</v>
      </c>
      <c r="X37" s="54" t="e">
        <f>IF(AND('Mapa Riesgos de Gestión'!#REF!="Baja",'Mapa Riesgos de Gestión'!#REF!="Moderado"),CONCATENATE("R2C",'Mapa Riesgos de Gestión'!#REF!),"")</f>
        <v>#REF!</v>
      </c>
      <c r="Y37" s="54" t="e">
        <f>IF(AND('Mapa Riesgos de Gestión'!#REF!="Baja",'Mapa Riesgos de Gestión'!#REF!="Moderado"),CONCATENATE("R2C",'Mapa Riesgos de Gestión'!#REF!),"")</f>
        <v>#REF!</v>
      </c>
      <c r="Z37" s="54" t="e">
        <f>IF(AND('Mapa Riesgos de Gestión'!#REF!="Baja",'Mapa Riesgos de Gestión'!#REF!="Moderado"),CONCATENATE("R2C",'Mapa Riesgos de Gestión'!#REF!),"")</f>
        <v>#REF!</v>
      </c>
      <c r="AA37" s="55" t="e">
        <f>IF(AND('Mapa Riesgos de Gestión'!#REF!="Baja",'Mapa Riesgos de Gestión'!#REF!="Moderado"),CONCATENATE("R2C",'Mapa Riesgos de Gestión'!#REF!),"")</f>
        <v>#REF!</v>
      </c>
      <c r="AB37" s="38" t="e">
        <f>IF(AND('Mapa Riesgos de Gestión'!#REF!="Baja",'Mapa Riesgos de Gestión'!#REF!="Mayor"),CONCATENATE("R2C",'Mapa Riesgos de Gestión'!#REF!),"")</f>
        <v>#REF!</v>
      </c>
      <c r="AC37" s="39" t="e">
        <f>IF(AND('Mapa Riesgos de Gestión'!#REF!="Baja",'Mapa Riesgos de Gestión'!#REF!="Mayor"),CONCATENATE("R2C",'Mapa Riesgos de Gestión'!#REF!),"")</f>
        <v>#REF!</v>
      </c>
      <c r="AD37" s="39" t="e">
        <f>IF(AND('Mapa Riesgos de Gestión'!#REF!="Baja",'Mapa Riesgos de Gestión'!#REF!="Mayor"),CONCATENATE("R2C",'Mapa Riesgos de Gestión'!#REF!),"")</f>
        <v>#REF!</v>
      </c>
      <c r="AE37" s="39" t="e">
        <f>IF(AND('Mapa Riesgos de Gestión'!#REF!="Baja",'Mapa Riesgos de Gestión'!#REF!="Mayor"),CONCATENATE("R2C",'Mapa Riesgos de Gestión'!#REF!),"")</f>
        <v>#REF!</v>
      </c>
      <c r="AF37" s="39" t="e">
        <f>IF(AND('Mapa Riesgos de Gestión'!#REF!="Baja",'Mapa Riesgos de Gestión'!#REF!="Mayor"),CONCATENATE("R2C",'Mapa Riesgos de Gestión'!#REF!),"")</f>
        <v>#REF!</v>
      </c>
      <c r="AG37" s="40" t="e">
        <f>IF(AND('Mapa Riesgos de Gestión'!#REF!="Baja",'Mapa Riesgos de Gestión'!#REF!="Mayor"),CONCATENATE("R2C",'Mapa Riesgos de Gestión'!#REF!),"")</f>
        <v>#REF!</v>
      </c>
      <c r="AH37" s="41" t="e">
        <f>IF(AND('Mapa Riesgos de Gestión'!#REF!="Baja",'Mapa Riesgos de Gestión'!#REF!="Catastrófico"),CONCATENATE("R2C",'Mapa Riesgos de Gestión'!#REF!),"")</f>
        <v>#REF!</v>
      </c>
      <c r="AI37" s="42" t="e">
        <f>IF(AND('Mapa Riesgos de Gestión'!#REF!="Baja",'Mapa Riesgos de Gestión'!#REF!="Catastrófico"),CONCATENATE("R2C",'Mapa Riesgos de Gestión'!#REF!),"")</f>
        <v>#REF!</v>
      </c>
      <c r="AJ37" s="42" t="e">
        <f>IF(AND('Mapa Riesgos de Gestión'!#REF!="Baja",'Mapa Riesgos de Gestión'!#REF!="Catastrófico"),CONCATENATE("R2C",'Mapa Riesgos de Gestión'!#REF!),"")</f>
        <v>#REF!</v>
      </c>
      <c r="AK37" s="42" t="e">
        <f>IF(AND('Mapa Riesgos de Gestión'!#REF!="Baja",'Mapa Riesgos de Gestión'!#REF!="Catastrófico"),CONCATENATE("R2C",'Mapa Riesgos de Gestión'!#REF!),"")</f>
        <v>#REF!</v>
      </c>
      <c r="AL37" s="42" t="e">
        <f>IF(AND('Mapa Riesgos de Gestión'!#REF!="Baja",'Mapa Riesgos de Gestión'!#REF!="Catastrófico"),CONCATENATE("R2C",'Mapa Riesgos de Gestión'!#REF!),"")</f>
        <v>#REF!</v>
      </c>
      <c r="AM37" s="43" t="e">
        <f>IF(AND('Mapa Riesgos de Gestión'!#REF!="Baja",'Mapa Riesgos de Gestión'!#REF!="Catastrófico"),CONCATENATE("R2C",'Mapa Riesgos de Gestión'!#REF!),"")</f>
        <v>#REF!</v>
      </c>
      <c r="AN37" s="69"/>
      <c r="AO37" s="1078"/>
      <c r="AP37" s="1079"/>
      <c r="AQ37" s="1079"/>
      <c r="AR37" s="1079"/>
      <c r="AS37" s="1079"/>
      <c r="AT37" s="1080"/>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row>
    <row r="38" spans="1:80" ht="15" customHeight="1" x14ac:dyDescent="0.35">
      <c r="A38" s="69"/>
      <c r="B38" s="959"/>
      <c r="C38" s="959"/>
      <c r="D38" s="960"/>
      <c r="E38" s="1058"/>
      <c r="F38" s="1057"/>
      <c r="G38" s="1057"/>
      <c r="H38" s="1057"/>
      <c r="I38" s="1057"/>
      <c r="J38" s="62" t="e">
        <f>IF(AND('Mapa Riesgos de Gestión'!#REF!="Baja",'Mapa Riesgos de Gestión'!#REF!="Leve"),CONCATENATE("R3C",'Mapa Riesgos de Gestión'!#REF!),"")</f>
        <v>#REF!</v>
      </c>
      <c r="K38" s="63" t="e">
        <f>IF(AND('Mapa Riesgos de Gestión'!#REF!="Baja",'Mapa Riesgos de Gestión'!#REF!="Leve"),CONCATENATE("R3C",'Mapa Riesgos de Gestión'!#REF!),"")</f>
        <v>#REF!</v>
      </c>
      <c r="L38" s="63" t="e">
        <f>IF(AND('Mapa Riesgos de Gestión'!#REF!="Baja",'Mapa Riesgos de Gestión'!#REF!="Leve"),CONCATENATE("R3C",'Mapa Riesgos de Gestión'!#REF!),"")</f>
        <v>#REF!</v>
      </c>
      <c r="M38" s="63" t="e">
        <f>IF(AND('Mapa Riesgos de Gestión'!#REF!="Baja",'Mapa Riesgos de Gestión'!#REF!="Leve"),CONCATENATE("R3C",'Mapa Riesgos de Gestión'!#REF!),"")</f>
        <v>#REF!</v>
      </c>
      <c r="N38" s="63" t="e">
        <f>IF(AND('Mapa Riesgos de Gestión'!#REF!="Baja",'Mapa Riesgos de Gestión'!#REF!="Leve"),CONCATENATE("R3C",'Mapa Riesgos de Gestión'!#REF!),"")</f>
        <v>#REF!</v>
      </c>
      <c r="O38" s="64" t="e">
        <f>IF(AND('Mapa Riesgos de Gestión'!#REF!="Baja",'Mapa Riesgos de Gestión'!#REF!="Leve"),CONCATENATE("R3C",'Mapa Riesgos de Gestión'!#REF!),"")</f>
        <v>#REF!</v>
      </c>
      <c r="P38" s="53" t="e">
        <f>IF(AND('Mapa Riesgos de Gestión'!#REF!="Baja",'Mapa Riesgos de Gestión'!#REF!="Menor"),CONCATENATE("R3C",'Mapa Riesgos de Gestión'!#REF!),"")</f>
        <v>#REF!</v>
      </c>
      <c r="Q38" s="54" t="e">
        <f>IF(AND('Mapa Riesgos de Gestión'!#REF!="Baja",'Mapa Riesgos de Gestión'!#REF!="Menor"),CONCATENATE("R3C",'Mapa Riesgos de Gestión'!#REF!),"")</f>
        <v>#REF!</v>
      </c>
      <c r="R38" s="54" t="e">
        <f>IF(AND('Mapa Riesgos de Gestión'!#REF!="Baja",'Mapa Riesgos de Gestión'!#REF!="Menor"),CONCATENATE("R3C",'Mapa Riesgos de Gestión'!#REF!),"")</f>
        <v>#REF!</v>
      </c>
      <c r="S38" s="54" t="e">
        <f>IF(AND('Mapa Riesgos de Gestión'!#REF!="Baja",'Mapa Riesgos de Gestión'!#REF!="Menor"),CONCATENATE("R3C",'Mapa Riesgos de Gestión'!#REF!),"")</f>
        <v>#REF!</v>
      </c>
      <c r="T38" s="54" t="e">
        <f>IF(AND('Mapa Riesgos de Gestión'!#REF!="Baja",'Mapa Riesgos de Gestión'!#REF!="Menor"),CONCATENATE("R3C",'Mapa Riesgos de Gestión'!#REF!),"")</f>
        <v>#REF!</v>
      </c>
      <c r="U38" s="55" t="e">
        <f>IF(AND('Mapa Riesgos de Gestión'!#REF!="Baja",'Mapa Riesgos de Gestión'!#REF!="Menor"),CONCATENATE("R3C",'Mapa Riesgos de Gestión'!#REF!),"")</f>
        <v>#REF!</v>
      </c>
      <c r="V38" s="53" t="e">
        <f>IF(AND('Mapa Riesgos de Gestión'!#REF!="Baja",'Mapa Riesgos de Gestión'!#REF!="Moderado"),CONCATENATE("R3C",'Mapa Riesgos de Gestión'!#REF!),"")</f>
        <v>#REF!</v>
      </c>
      <c r="W38" s="54" t="e">
        <f>IF(AND('Mapa Riesgos de Gestión'!#REF!="Baja",'Mapa Riesgos de Gestión'!#REF!="Moderado"),CONCATENATE("R3C",'Mapa Riesgos de Gestión'!#REF!),"")</f>
        <v>#REF!</v>
      </c>
      <c r="X38" s="54" t="e">
        <f>IF(AND('Mapa Riesgos de Gestión'!#REF!="Baja",'Mapa Riesgos de Gestión'!#REF!="Moderado"),CONCATENATE("R3C",'Mapa Riesgos de Gestión'!#REF!),"")</f>
        <v>#REF!</v>
      </c>
      <c r="Y38" s="54" t="e">
        <f>IF(AND('Mapa Riesgos de Gestión'!#REF!="Baja",'Mapa Riesgos de Gestión'!#REF!="Moderado"),CONCATENATE("R3C",'Mapa Riesgos de Gestión'!#REF!),"")</f>
        <v>#REF!</v>
      </c>
      <c r="Z38" s="54" t="e">
        <f>IF(AND('Mapa Riesgos de Gestión'!#REF!="Baja",'Mapa Riesgos de Gestión'!#REF!="Moderado"),CONCATENATE("R3C",'Mapa Riesgos de Gestión'!#REF!),"")</f>
        <v>#REF!</v>
      </c>
      <c r="AA38" s="55" t="e">
        <f>IF(AND('Mapa Riesgos de Gestión'!#REF!="Baja",'Mapa Riesgos de Gestión'!#REF!="Moderado"),CONCATENATE("R3C",'Mapa Riesgos de Gestión'!#REF!),"")</f>
        <v>#REF!</v>
      </c>
      <c r="AB38" s="38" t="e">
        <f>IF(AND('Mapa Riesgos de Gestión'!#REF!="Baja",'Mapa Riesgos de Gestión'!#REF!="Mayor"),CONCATENATE("R3C",'Mapa Riesgos de Gestión'!#REF!),"")</f>
        <v>#REF!</v>
      </c>
      <c r="AC38" s="39" t="e">
        <f>IF(AND('Mapa Riesgos de Gestión'!#REF!="Baja",'Mapa Riesgos de Gestión'!#REF!="Mayor"),CONCATENATE("R3C",'Mapa Riesgos de Gestión'!#REF!),"")</f>
        <v>#REF!</v>
      </c>
      <c r="AD38" s="39" t="e">
        <f>IF(AND('Mapa Riesgos de Gestión'!#REF!="Baja",'Mapa Riesgos de Gestión'!#REF!="Mayor"),CONCATENATE("R3C",'Mapa Riesgos de Gestión'!#REF!),"")</f>
        <v>#REF!</v>
      </c>
      <c r="AE38" s="39" t="e">
        <f>IF(AND('Mapa Riesgos de Gestión'!#REF!="Baja",'Mapa Riesgos de Gestión'!#REF!="Mayor"),CONCATENATE("R3C",'Mapa Riesgos de Gestión'!#REF!),"")</f>
        <v>#REF!</v>
      </c>
      <c r="AF38" s="39" t="e">
        <f>IF(AND('Mapa Riesgos de Gestión'!#REF!="Baja",'Mapa Riesgos de Gestión'!#REF!="Mayor"),CONCATENATE("R3C",'Mapa Riesgos de Gestión'!#REF!),"")</f>
        <v>#REF!</v>
      </c>
      <c r="AG38" s="40" t="e">
        <f>IF(AND('Mapa Riesgos de Gestión'!#REF!="Baja",'Mapa Riesgos de Gestión'!#REF!="Mayor"),CONCATENATE("R3C",'Mapa Riesgos de Gestión'!#REF!),"")</f>
        <v>#REF!</v>
      </c>
      <c r="AH38" s="41" t="e">
        <f>IF(AND('Mapa Riesgos de Gestión'!#REF!="Baja",'Mapa Riesgos de Gestión'!#REF!="Catastrófico"),CONCATENATE("R3C",'Mapa Riesgos de Gestión'!#REF!),"")</f>
        <v>#REF!</v>
      </c>
      <c r="AI38" s="42" t="e">
        <f>IF(AND('Mapa Riesgos de Gestión'!#REF!="Baja",'Mapa Riesgos de Gestión'!#REF!="Catastrófico"),CONCATENATE("R3C",'Mapa Riesgos de Gestión'!#REF!),"")</f>
        <v>#REF!</v>
      </c>
      <c r="AJ38" s="42" t="e">
        <f>IF(AND('Mapa Riesgos de Gestión'!#REF!="Baja",'Mapa Riesgos de Gestión'!#REF!="Catastrófico"),CONCATENATE("R3C",'Mapa Riesgos de Gestión'!#REF!),"")</f>
        <v>#REF!</v>
      </c>
      <c r="AK38" s="42" t="e">
        <f>IF(AND('Mapa Riesgos de Gestión'!#REF!="Baja",'Mapa Riesgos de Gestión'!#REF!="Catastrófico"),CONCATENATE("R3C",'Mapa Riesgos de Gestión'!#REF!),"")</f>
        <v>#REF!</v>
      </c>
      <c r="AL38" s="42" t="e">
        <f>IF(AND('Mapa Riesgos de Gestión'!#REF!="Baja",'Mapa Riesgos de Gestión'!#REF!="Catastrófico"),CONCATENATE("R3C",'Mapa Riesgos de Gestión'!#REF!),"")</f>
        <v>#REF!</v>
      </c>
      <c r="AM38" s="43" t="e">
        <f>IF(AND('Mapa Riesgos de Gestión'!#REF!="Baja",'Mapa Riesgos de Gestión'!#REF!="Catastrófico"),CONCATENATE("R3C",'Mapa Riesgos de Gestión'!#REF!),"")</f>
        <v>#REF!</v>
      </c>
      <c r="AN38" s="69"/>
      <c r="AO38" s="1078"/>
      <c r="AP38" s="1079"/>
      <c r="AQ38" s="1079"/>
      <c r="AR38" s="1079"/>
      <c r="AS38" s="1079"/>
      <c r="AT38" s="1080"/>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row>
    <row r="39" spans="1:80" ht="15" customHeight="1" x14ac:dyDescent="0.35">
      <c r="A39" s="69"/>
      <c r="B39" s="959"/>
      <c r="C39" s="959"/>
      <c r="D39" s="960"/>
      <c r="E39" s="1058"/>
      <c r="F39" s="1057"/>
      <c r="G39" s="1057"/>
      <c r="H39" s="1057"/>
      <c r="I39" s="1057"/>
      <c r="J39" s="62" t="e">
        <f>IF(AND('Mapa Riesgos de Gestión'!#REF!="Baja",'Mapa Riesgos de Gestión'!#REF!="Leve"),CONCATENATE("R4C",'Mapa Riesgos de Gestión'!#REF!),"")</f>
        <v>#REF!</v>
      </c>
      <c r="K39" s="63" t="e">
        <f>IF(AND('Mapa Riesgos de Gestión'!#REF!="Baja",'Mapa Riesgos de Gestión'!#REF!="Leve"),CONCATENATE("R4C",'Mapa Riesgos de Gestión'!#REF!),"")</f>
        <v>#REF!</v>
      </c>
      <c r="L39" s="63" t="e">
        <f>IF(AND('Mapa Riesgos de Gestión'!#REF!="Baja",'Mapa Riesgos de Gestión'!#REF!="Leve"),CONCATENATE("R4C",'Mapa Riesgos de Gestión'!#REF!),"")</f>
        <v>#REF!</v>
      </c>
      <c r="M39" s="63" t="e">
        <f>IF(AND('Mapa Riesgos de Gestión'!#REF!="Baja",'Mapa Riesgos de Gestión'!#REF!="Leve"),CONCATENATE("R4C",'Mapa Riesgos de Gestión'!#REF!),"")</f>
        <v>#REF!</v>
      </c>
      <c r="N39" s="63" t="e">
        <f>IF(AND('Mapa Riesgos de Gestión'!#REF!="Baja",'Mapa Riesgos de Gestión'!#REF!="Leve"),CONCATENATE("R4C",'Mapa Riesgos de Gestión'!#REF!),"")</f>
        <v>#REF!</v>
      </c>
      <c r="O39" s="64" t="e">
        <f>IF(AND('Mapa Riesgos de Gestión'!#REF!="Baja",'Mapa Riesgos de Gestión'!#REF!="Leve"),CONCATENATE("R4C",'Mapa Riesgos de Gestión'!#REF!),"")</f>
        <v>#REF!</v>
      </c>
      <c r="P39" s="53" t="e">
        <f>IF(AND('Mapa Riesgos de Gestión'!#REF!="Baja",'Mapa Riesgos de Gestión'!#REF!="Menor"),CONCATENATE("R4C",'Mapa Riesgos de Gestión'!#REF!),"")</f>
        <v>#REF!</v>
      </c>
      <c r="Q39" s="54" t="e">
        <f>IF(AND('Mapa Riesgos de Gestión'!#REF!="Baja",'Mapa Riesgos de Gestión'!#REF!="Menor"),CONCATENATE("R4C",'Mapa Riesgos de Gestión'!#REF!),"")</f>
        <v>#REF!</v>
      </c>
      <c r="R39" s="54" t="e">
        <f>IF(AND('Mapa Riesgos de Gestión'!#REF!="Baja",'Mapa Riesgos de Gestión'!#REF!="Menor"),CONCATENATE("R4C",'Mapa Riesgos de Gestión'!#REF!),"")</f>
        <v>#REF!</v>
      </c>
      <c r="S39" s="54" t="e">
        <f>IF(AND('Mapa Riesgos de Gestión'!#REF!="Baja",'Mapa Riesgos de Gestión'!#REF!="Menor"),CONCATENATE("R4C",'Mapa Riesgos de Gestión'!#REF!),"")</f>
        <v>#REF!</v>
      </c>
      <c r="T39" s="54" t="e">
        <f>IF(AND('Mapa Riesgos de Gestión'!#REF!="Baja",'Mapa Riesgos de Gestión'!#REF!="Menor"),CONCATENATE("R4C",'Mapa Riesgos de Gestión'!#REF!),"")</f>
        <v>#REF!</v>
      </c>
      <c r="U39" s="55" t="e">
        <f>IF(AND('Mapa Riesgos de Gestión'!#REF!="Baja",'Mapa Riesgos de Gestión'!#REF!="Menor"),CONCATENATE("R4C",'Mapa Riesgos de Gestión'!#REF!),"")</f>
        <v>#REF!</v>
      </c>
      <c r="V39" s="53" t="e">
        <f>IF(AND('Mapa Riesgos de Gestión'!#REF!="Baja",'Mapa Riesgos de Gestión'!#REF!="Moderado"),CONCATENATE("R4C",'Mapa Riesgos de Gestión'!#REF!),"")</f>
        <v>#REF!</v>
      </c>
      <c r="W39" s="54" t="e">
        <f>IF(AND('Mapa Riesgos de Gestión'!#REF!="Baja",'Mapa Riesgos de Gestión'!#REF!="Moderado"),CONCATENATE("R4C",'Mapa Riesgos de Gestión'!#REF!),"")</f>
        <v>#REF!</v>
      </c>
      <c r="X39" s="54" t="e">
        <f>IF(AND('Mapa Riesgos de Gestión'!#REF!="Baja",'Mapa Riesgos de Gestión'!#REF!="Moderado"),CONCATENATE("R4C",'Mapa Riesgos de Gestión'!#REF!),"")</f>
        <v>#REF!</v>
      </c>
      <c r="Y39" s="54" t="e">
        <f>IF(AND('Mapa Riesgos de Gestión'!#REF!="Baja",'Mapa Riesgos de Gestión'!#REF!="Moderado"),CONCATENATE("R4C",'Mapa Riesgos de Gestión'!#REF!),"")</f>
        <v>#REF!</v>
      </c>
      <c r="Z39" s="54" t="e">
        <f>IF(AND('Mapa Riesgos de Gestión'!#REF!="Baja",'Mapa Riesgos de Gestión'!#REF!="Moderado"),CONCATENATE("R4C",'Mapa Riesgos de Gestión'!#REF!),"")</f>
        <v>#REF!</v>
      </c>
      <c r="AA39" s="55" t="e">
        <f>IF(AND('Mapa Riesgos de Gestión'!#REF!="Baja",'Mapa Riesgos de Gestión'!#REF!="Moderado"),CONCATENATE("R4C",'Mapa Riesgos de Gestión'!#REF!),"")</f>
        <v>#REF!</v>
      </c>
      <c r="AB39" s="38" t="e">
        <f>IF(AND('Mapa Riesgos de Gestión'!#REF!="Baja",'Mapa Riesgos de Gestión'!#REF!="Mayor"),CONCATENATE("R4C",'Mapa Riesgos de Gestión'!#REF!),"")</f>
        <v>#REF!</v>
      </c>
      <c r="AC39" s="39" t="e">
        <f>IF(AND('Mapa Riesgos de Gestión'!#REF!="Baja",'Mapa Riesgos de Gestión'!#REF!="Mayor"),CONCATENATE("R4C",'Mapa Riesgos de Gestión'!#REF!),"")</f>
        <v>#REF!</v>
      </c>
      <c r="AD39" s="39" t="e">
        <f>IF(AND('Mapa Riesgos de Gestión'!#REF!="Baja",'Mapa Riesgos de Gestión'!#REF!="Mayor"),CONCATENATE("R4C",'Mapa Riesgos de Gestión'!#REF!),"")</f>
        <v>#REF!</v>
      </c>
      <c r="AE39" s="39" t="e">
        <f>IF(AND('Mapa Riesgos de Gestión'!#REF!="Baja",'Mapa Riesgos de Gestión'!#REF!="Mayor"),CONCATENATE("R4C",'Mapa Riesgos de Gestión'!#REF!),"")</f>
        <v>#REF!</v>
      </c>
      <c r="AF39" s="39" t="e">
        <f>IF(AND('Mapa Riesgos de Gestión'!#REF!="Baja",'Mapa Riesgos de Gestión'!#REF!="Mayor"),CONCATENATE("R4C",'Mapa Riesgos de Gestión'!#REF!),"")</f>
        <v>#REF!</v>
      </c>
      <c r="AG39" s="40" t="e">
        <f>IF(AND('Mapa Riesgos de Gestión'!#REF!="Baja",'Mapa Riesgos de Gestión'!#REF!="Mayor"),CONCATENATE("R4C",'Mapa Riesgos de Gestión'!#REF!),"")</f>
        <v>#REF!</v>
      </c>
      <c r="AH39" s="41" t="e">
        <f>IF(AND('Mapa Riesgos de Gestión'!#REF!="Baja",'Mapa Riesgos de Gestión'!#REF!="Catastrófico"),CONCATENATE("R4C",'Mapa Riesgos de Gestión'!#REF!),"")</f>
        <v>#REF!</v>
      </c>
      <c r="AI39" s="42" t="e">
        <f>IF(AND('Mapa Riesgos de Gestión'!#REF!="Baja",'Mapa Riesgos de Gestión'!#REF!="Catastrófico"),CONCATENATE("R4C",'Mapa Riesgos de Gestión'!#REF!),"")</f>
        <v>#REF!</v>
      </c>
      <c r="AJ39" s="42" t="e">
        <f>IF(AND('Mapa Riesgos de Gestión'!#REF!="Baja",'Mapa Riesgos de Gestión'!#REF!="Catastrófico"),CONCATENATE("R4C",'Mapa Riesgos de Gestión'!#REF!),"")</f>
        <v>#REF!</v>
      </c>
      <c r="AK39" s="42" t="e">
        <f>IF(AND('Mapa Riesgos de Gestión'!#REF!="Baja",'Mapa Riesgos de Gestión'!#REF!="Catastrófico"),CONCATENATE("R4C",'Mapa Riesgos de Gestión'!#REF!),"")</f>
        <v>#REF!</v>
      </c>
      <c r="AL39" s="42" t="e">
        <f>IF(AND('Mapa Riesgos de Gestión'!#REF!="Baja",'Mapa Riesgos de Gestión'!#REF!="Catastrófico"),CONCATENATE("R4C",'Mapa Riesgos de Gestión'!#REF!),"")</f>
        <v>#REF!</v>
      </c>
      <c r="AM39" s="43" t="e">
        <f>IF(AND('Mapa Riesgos de Gestión'!#REF!="Baja",'Mapa Riesgos de Gestión'!#REF!="Catastrófico"),CONCATENATE("R4C",'Mapa Riesgos de Gestión'!#REF!),"")</f>
        <v>#REF!</v>
      </c>
      <c r="AN39" s="69"/>
      <c r="AO39" s="1078"/>
      <c r="AP39" s="1079"/>
      <c r="AQ39" s="1079"/>
      <c r="AR39" s="1079"/>
      <c r="AS39" s="1079"/>
      <c r="AT39" s="1080"/>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row>
    <row r="40" spans="1:80" ht="15" customHeight="1" x14ac:dyDescent="0.35">
      <c r="A40" s="69"/>
      <c r="B40" s="959"/>
      <c r="C40" s="959"/>
      <c r="D40" s="960"/>
      <c r="E40" s="1058"/>
      <c r="F40" s="1057"/>
      <c r="G40" s="1057"/>
      <c r="H40" s="1057"/>
      <c r="I40" s="1057"/>
      <c r="J40" s="62" t="e">
        <f>IF(AND('Mapa Riesgos de Gestión'!#REF!="Baja",'Mapa Riesgos de Gestión'!#REF!="Leve"),CONCATENATE("R5C",'Mapa Riesgos de Gestión'!#REF!),"")</f>
        <v>#REF!</v>
      </c>
      <c r="K40" s="63" t="e">
        <f>IF(AND('Mapa Riesgos de Gestión'!#REF!="Baja",'Mapa Riesgos de Gestión'!#REF!="Leve"),CONCATENATE("R5C",'Mapa Riesgos de Gestión'!#REF!),"")</f>
        <v>#REF!</v>
      </c>
      <c r="L40" s="63" t="e">
        <f>IF(AND('Mapa Riesgos de Gestión'!#REF!="Baja",'Mapa Riesgos de Gestión'!#REF!="Leve"),CONCATENATE("R5C",'Mapa Riesgos de Gestión'!#REF!),"")</f>
        <v>#REF!</v>
      </c>
      <c r="M40" s="63" t="e">
        <f>IF(AND('Mapa Riesgos de Gestión'!#REF!="Baja",'Mapa Riesgos de Gestión'!#REF!="Leve"),CONCATENATE("R5C",'Mapa Riesgos de Gestión'!#REF!),"")</f>
        <v>#REF!</v>
      </c>
      <c r="N40" s="63" t="e">
        <f>IF(AND('Mapa Riesgos de Gestión'!#REF!="Baja",'Mapa Riesgos de Gestión'!#REF!="Leve"),CONCATENATE("R5C",'Mapa Riesgos de Gestión'!#REF!),"")</f>
        <v>#REF!</v>
      </c>
      <c r="O40" s="64" t="e">
        <f>IF(AND('Mapa Riesgos de Gestión'!#REF!="Baja",'Mapa Riesgos de Gestión'!#REF!="Leve"),CONCATENATE("R5C",'Mapa Riesgos de Gestión'!#REF!),"")</f>
        <v>#REF!</v>
      </c>
      <c r="P40" s="53" t="e">
        <f>IF(AND('Mapa Riesgos de Gestión'!#REF!="Baja",'Mapa Riesgos de Gestión'!#REF!="Menor"),CONCATENATE("R5C",'Mapa Riesgos de Gestión'!#REF!),"")</f>
        <v>#REF!</v>
      </c>
      <c r="Q40" s="54" t="e">
        <f>IF(AND('Mapa Riesgos de Gestión'!#REF!="Baja",'Mapa Riesgos de Gestión'!#REF!="Menor"),CONCATENATE("R5C",'Mapa Riesgos de Gestión'!#REF!),"")</f>
        <v>#REF!</v>
      </c>
      <c r="R40" s="54" t="e">
        <f>IF(AND('Mapa Riesgos de Gestión'!#REF!="Baja",'Mapa Riesgos de Gestión'!#REF!="Menor"),CONCATENATE("R5C",'Mapa Riesgos de Gestión'!#REF!),"")</f>
        <v>#REF!</v>
      </c>
      <c r="S40" s="54" t="e">
        <f>IF(AND('Mapa Riesgos de Gestión'!#REF!="Baja",'Mapa Riesgos de Gestión'!#REF!="Menor"),CONCATENATE("R5C",'Mapa Riesgos de Gestión'!#REF!),"")</f>
        <v>#REF!</v>
      </c>
      <c r="T40" s="54" t="e">
        <f>IF(AND('Mapa Riesgos de Gestión'!#REF!="Baja",'Mapa Riesgos de Gestión'!#REF!="Menor"),CONCATENATE("R5C",'Mapa Riesgos de Gestión'!#REF!),"")</f>
        <v>#REF!</v>
      </c>
      <c r="U40" s="55" t="e">
        <f>IF(AND('Mapa Riesgos de Gestión'!#REF!="Baja",'Mapa Riesgos de Gestión'!#REF!="Menor"),CONCATENATE("R5C",'Mapa Riesgos de Gestión'!#REF!),"")</f>
        <v>#REF!</v>
      </c>
      <c r="V40" s="53" t="e">
        <f>IF(AND('Mapa Riesgos de Gestión'!#REF!="Baja",'Mapa Riesgos de Gestión'!#REF!="Moderado"),CONCATENATE("R5C",'Mapa Riesgos de Gestión'!#REF!),"")</f>
        <v>#REF!</v>
      </c>
      <c r="W40" s="54" t="e">
        <f>IF(AND('Mapa Riesgos de Gestión'!#REF!="Baja",'Mapa Riesgos de Gestión'!#REF!="Moderado"),CONCATENATE("R5C",'Mapa Riesgos de Gestión'!#REF!),"")</f>
        <v>#REF!</v>
      </c>
      <c r="X40" s="54" t="e">
        <f>IF(AND('Mapa Riesgos de Gestión'!#REF!="Baja",'Mapa Riesgos de Gestión'!#REF!="Moderado"),CONCATENATE("R5C",'Mapa Riesgos de Gestión'!#REF!),"")</f>
        <v>#REF!</v>
      </c>
      <c r="Y40" s="54" t="e">
        <f>IF(AND('Mapa Riesgos de Gestión'!#REF!="Baja",'Mapa Riesgos de Gestión'!#REF!="Moderado"),CONCATENATE("R5C",'Mapa Riesgos de Gestión'!#REF!),"")</f>
        <v>#REF!</v>
      </c>
      <c r="Z40" s="54" t="e">
        <f>IF(AND('Mapa Riesgos de Gestión'!#REF!="Baja",'Mapa Riesgos de Gestión'!#REF!="Moderado"),CONCATENATE("R5C",'Mapa Riesgos de Gestión'!#REF!),"")</f>
        <v>#REF!</v>
      </c>
      <c r="AA40" s="55" t="e">
        <f>IF(AND('Mapa Riesgos de Gestión'!#REF!="Baja",'Mapa Riesgos de Gestión'!#REF!="Moderado"),CONCATENATE("R5C",'Mapa Riesgos de Gestión'!#REF!),"")</f>
        <v>#REF!</v>
      </c>
      <c r="AB40" s="38" t="e">
        <f>IF(AND('Mapa Riesgos de Gestión'!#REF!="Baja",'Mapa Riesgos de Gestión'!#REF!="Mayor"),CONCATENATE("R5C",'Mapa Riesgos de Gestión'!#REF!),"")</f>
        <v>#REF!</v>
      </c>
      <c r="AC40" s="39" t="e">
        <f>IF(AND('Mapa Riesgos de Gestión'!#REF!="Baja",'Mapa Riesgos de Gestión'!#REF!="Mayor"),CONCATENATE("R5C",'Mapa Riesgos de Gestión'!#REF!),"")</f>
        <v>#REF!</v>
      </c>
      <c r="AD40" s="39" t="e">
        <f>IF(AND('Mapa Riesgos de Gestión'!#REF!="Baja",'Mapa Riesgos de Gestión'!#REF!="Mayor"),CONCATENATE("R5C",'Mapa Riesgos de Gestión'!#REF!),"")</f>
        <v>#REF!</v>
      </c>
      <c r="AE40" s="39" t="e">
        <f>IF(AND('Mapa Riesgos de Gestión'!#REF!="Baja",'Mapa Riesgos de Gestión'!#REF!="Mayor"),CONCATENATE("R5C",'Mapa Riesgos de Gestión'!#REF!),"")</f>
        <v>#REF!</v>
      </c>
      <c r="AF40" s="39" t="e">
        <f>IF(AND('Mapa Riesgos de Gestión'!#REF!="Baja",'Mapa Riesgos de Gestión'!#REF!="Mayor"),CONCATENATE("R5C",'Mapa Riesgos de Gestión'!#REF!),"")</f>
        <v>#REF!</v>
      </c>
      <c r="AG40" s="40" t="e">
        <f>IF(AND('Mapa Riesgos de Gestión'!#REF!="Baja",'Mapa Riesgos de Gestión'!#REF!="Mayor"),CONCATENATE("R5C",'Mapa Riesgos de Gestión'!#REF!),"")</f>
        <v>#REF!</v>
      </c>
      <c r="AH40" s="41" t="e">
        <f>IF(AND('Mapa Riesgos de Gestión'!#REF!="Baja",'Mapa Riesgos de Gestión'!#REF!="Catastrófico"),CONCATENATE("R5C",'Mapa Riesgos de Gestión'!#REF!),"")</f>
        <v>#REF!</v>
      </c>
      <c r="AI40" s="42" t="e">
        <f>IF(AND('Mapa Riesgos de Gestión'!#REF!="Baja",'Mapa Riesgos de Gestión'!#REF!="Catastrófico"),CONCATENATE("R5C",'Mapa Riesgos de Gestión'!#REF!),"")</f>
        <v>#REF!</v>
      </c>
      <c r="AJ40" s="42" t="e">
        <f>IF(AND('Mapa Riesgos de Gestión'!#REF!="Baja",'Mapa Riesgos de Gestión'!#REF!="Catastrófico"),CONCATENATE("R5C",'Mapa Riesgos de Gestión'!#REF!),"")</f>
        <v>#REF!</v>
      </c>
      <c r="AK40" s="42" t="e">
        <f>IF(AND('Mapa Riesgos de Gestión'!#REF!="Baja",'Mapa Riesgos de Gestión'!#REF!="Catastrófico"),CONCATENATE("R5C",'Mapa Riesgos de Gestión'!#REF!),"")</f>
        <v>#REF!</v>
      </c>
      <c r="AL40" s="42" t="e">
        <f>IF(AND('Mapa Riesgos de Gestión'!#REF!="Baja",'Mapa Riesgos de Gestión'!#REF!="Catastrófico"),CONCATENATE("R5C",'Mapa Riesgos de Gestión'!#REF!),"")</f>
        <v>#REF!</v>
      </c>
      <c r="AM40" s="43" t="e">
        <f>IF(AND('Mapa Riesgos de Gestión'!#REF!="Baja",'Mapa Riesgos de Gestión'!#REF!="Catastrófico"),CONCATENATE("R5C",'Mapa Riesgos de Gestión'!#REF!),"")</f>
        <v>#REF!</v>
      </c>
      <c r="AN40" s="69"/>
      <c r="AO40" s="1078"/>
      <c r="AP40" s="1079"/>
      <c r="AQ40" s="1079"/>
      <c r="AR40" s="1079"/>
      <c r="AS40" s="1079"/>
      <c r="AT40" s="1080"/>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row>
    <row r="41" spans="1:80" ht="15" customHeight="1" x14ac:dyDescent="0.35">
      <c r="A41" s="69"/>
      <c r="B41" s="959"/>
      <c r="C41" s="959"/>
      <c r="D41" s="960"/>
      <c r="E41" s="1058"/>
      <c r="F41" s="1057"/>
      <c r="G41" s="1057"/>
      <c r="H41" s="1057"/>
      <c r="I41" s="1057"/>
      <c r="J41" s="62" t="e">
        <f>IF(AND('Mapa Riesgos de Gestión'!#REF!="Baja",'Mapa Riesgos de Gestión'!#REF!="Leve"),CONCATENATE("R6C",'Mapa Riesgos de Gestión'!#REF!),"")</f>
        <v>#REF!</v>
      </c>
      <c r="K41" s="63" t="e">
        <f>IF(AND('Mapa Riesgos de Gestión'!#REF!="Baja",'Mapa Riesgos de Gestión'!#REF!="Leve"),CONCATENATE("R6C",'Mapa Riesgos de Gestión'!#REF!),"")</f>
        <v>#REF!</v>
      </c>
      <c r="L41" s="63" t="e">
        <f>IF(AND('Mapa Riesgos de Gestión'!#REF!="Baja",'Mapa Riesgos de Gestión'!#REF!="Leve"),CONCATENATE("R6C",'Mapa Riesgos de Gestión'!#REF!),"")</f>
        <v>#REF!</v>
      </c>
      <c r="M41" s="63" t="e">
        <f>IF(AND('Mapa Riesgos de Gestión'!#REF!="Baja",'Mapa Riesgos de Gestión'!#REF!="Leve"),CONCATENATE("R6C",'Mapa Riesgos de Gestión'!#REF!),"")</f>
        <v>#REF!</v>
      </c>
      <c r="N41" s="63" t="e">
        <f>IF(AND('Mapa Riesgos de Gestión'!#REF!="Baja",'Mapa Riesgos de Gestión'!#REF!="Leve"),CONCATENATE("R6C",'Mapa Riesgos de Gestión'!#REF!),"")</f>
        <v>#REF!</v>
      </c>
      <c r="O41" s="64" t="e">
        <f>IF(AND('Mapa Riesgos de Gestión'!#REF!="Baja",'Mapa Riesgos de Gestión'!#REF!="Leve"),CONCATENATE("R6C",'Mapa Riesgos de Gestión'!#REF!),"")</f>
        <v>#REF!</v>
      </c>
      <c r="P41" s="53" t="e">
        <f>IF(AND('Mapa Riesgos de Gestión'!#REF!="Baja",'Mapa Riesgos de Gestión'!#REF!="Menor"),CONCATENATE("R6C",'Mapa Riesgos de Gestión'!#REF!),"")</f>
        <v>#REF!</v>
      </c>
      <c r="Q41" s="54" t="e">
        <f>IF(AND('Mapa Riesgos de Gestión'!#REF!="Baja",'Mapa Riesgos de Gestión'!#REF!="Menor"),CONCATENATE("R6C",'Mapa Riesgos de Gestión'!#REF!),"")</f>
        <v>#REF!</v>
      </c>
      <c r="R41" s="54" t="e">
        <f>IF(AND('Mapa Riesgos de Gestión'!#REF!="Baja",'Mapa Riesgos de Gestión'!#REF!="Menor"),CONCATENATE("R6C",'Mapa Riesgos de Gestión'!#REF!),"")</f>
        <v>#REF!</v>
      </c>
      <c r="S41" s="54" t="e">
        <f>IF(AND('Mapa Riesgos de Gestión'!#REF!="Baja",'Mapa Riesgos de Gestión'!#REF!="Menor"),CONCATENATE("R6C",'Mapa Riesgos de Gestión'!#REF!),"")</f>
        <v>#REF!</v>
      </c>
      <c r="T41" s="54" t="e">
        <f>IF(AND('Mapa Riesgos de Gestión'!#REF!="Baja",'Mapa Riesgos de Gestión'!#REF!="Menor"),CONCATENATE("R6C",'Mapa Riesgos de Gestión'!#REF!),"")</f>
        <v>#REF!</v>
      </c>
      <c r="U41" s="55" t="e">
        <f>IF(AND('Mapa Riesgos de Gestión'!#REF!="Baja",'Mapa Riesgos de Gestión'!#REF!="Menor"),CONCATENATE("R6C",'Mapa Riesgos de Gestión'!#REF!),"")</f>
        <v>#REF!</v>
      </c>
      <c r="V41" s="53" t="e">
        <f>IF(AND('Mapa Riesgos de Gestión'!#REF!="Baja",'Mapa Riesgos de Gestión'!#REF!="Moderado"),CONCATENATE("R6C",'Mapa Riesgos de Gestión'!#REF!),"")</f>
        <v>#REF!</v>
      </c>
      <c r="W41" s="54" t="e">
        <f>IF(AND('Mapa Riesgos de Gestión'!#REF!="Baja",'Mapa Riesgos de Gestión'!#REF!="Moderado"),CONCATENATE("R6C",'Mapa Riesgos de Gestión'!#REF!),"")</f>
        <v>#REF!</v>
      </c>
      <c r="X41" s="54" t="e">
        <f>IF(AND('Mapa Riesgos de Gestión'!#REF!="Baja",'Mapa Riesgos de Gestión'!#REF!="Moderado"),CONCATENATE("R6C",'Mapa Riesgos de Gestión'!#REF!),"")</f>
        <v>#REF!</v>
      </c>
      <c r="Y41" s="54" t="e">
        <f>IF(AND('Mapa Riesgos de Gestión'!#REF!="Baja",'Mapa Riesgos de Gestión'!#REF!="Moderado"),CONCATENATE("R6C",'Mapa Riesgos de Gestión'!#REF!),"")</f>
        <v>#REF!</v>
      </c>
      <c r="Z41" s="54" t="e">
        <f>IF(AND('Mapa Riesgos de Gestión'!#REF!="Baja",'Mapa Riesgos de Gestión'!#REF!="Moderado"),CONCATENATE("R6C",'Mapa Riesgos de Gestión'!#REF!),"")</f>
        <v>#REF!</v>
      </c>
      <c r="AA41" s="55" t="e">
        <f>IF(AND('Mapa Riesgos de Gestión'!#REF!="Baja",'Mapa Riesgos de Gestión'!#REF!="Moderado"),CONCATENATE("R6C",'Mapa Riesgos de Gestión'!#REF!),"")</f>
        <v>#REF!</v>
      </c>
      <c r="AB41" s="38" t="e">
        <f>IF(AND('Mapa Riesgos de Gestión'!#REF!="Baja",'Mapa Riesgos de Gestión'!#REF!="Mayor"),CONCATENATE("R6C",'Mapa Riesgos de Gestión'!#REF!),"")</f>
        <v>#REF!</v>
      </c>
      <c r="AC41" s="39" t="e">
        <f>IF(AND('Mapa Riesgos de Gestión'!#REF!="Baja",'Mapa Riesgos de Gestión'!#REF!="Mayor"),CONCATENATE("R6C",'Mapa Riesgos de Gestión'!#REF!),"")</f>
        <v>#REF!</v>
      </c>
      <c r="AD41" s="39" t="e">
        <f>IF(AND('Mapa Riesgos de Gestión'!#REF!="Baja",'Mapa Riesgos de Gestión'!#REF!="Mayor"),CONCATENATE("R6C",'Mapa Riesgos de Gestión'!#REF!),"")</f>
        <v>#REF!</v>
      </c>
      <c r="AE41" s="39" t="e">
        <f>IF(AND('Mapa Riesgos de Gestión'!#REF!="Baja",'Mapa Riesgos de Gestión'!#REF!="Mayor"),CONCATENATE("R6C",'Mapa Riesgos de Gestión'!#REF!),"")</f>
        <v>#REF!</v>
      </c>
      <c r="AF41" s="39" t="e">
        <f>IF(AND('Mapa Riesgos de Gestión'!#REF!="Baja",'Mapa Riesgos de Gestión'!#REF!="Mayor"),CONCATENATE("R6C",'Mapa Riesgos de Gestión'!#REF!),"")</f>
        <v>#REF!</v>
      </c>
      <c r="AG41" s="40" t="e">
        <f>IF(AND('Mapa Riesgos de Gestión'!#REF!="Baja",'Mapa Riesgos de Gestión'!#REF!="Mayor"),CONCATENATE("R6C",'Mapa Riesgos de Gestión'!#REF!),"")</f>
        <v>#REF!</v>
      </c>
      <c r="AH41" s="41" t="e">
        <f>IF(AND('Mapa Riesgos de Gestión'!#REF!="Baja",'Mapa Riesgos de Gestión'!#REF!="Catastrófico"),CONCATENATE("R6C",'Mapa Riesgos de Gestión'!#REF!),"")</f>
        <v>#REF!</v>
      </c>
      <c r="AI41" s="42" t="e">
        <f>IF(AND('Mapa Riesgos de Gestión'!#REF!="Baja",'Mapa Riesgos de Gestión'!#REF!="Catastrófico"),CONCATENATE("R6C",'Mapa Riesgos de Gestión'!#REF!),"")</f>
        <v>#REF!</v>
      </c>
      <c r="AJ41" s="42" t="e">
        <f>IF(AND('Mapa Riesgos de Gestión'!#REF!="Baja",'Mapa Riesgos de Gestión'!#REF!="Catastrófico"),CONCATENATE("R6C",'Mapa Riesgos de Gestión'!#REF!),"")</f>
        <v>#REF!</v>
      </c>
      <c r="AK41" s="42" t="e">
        <f>IF(AND('Mapa Riesgos de Gestión'!#REF!="Baja",'Mapa Riesgos de Gestión'!#REF!="Catastrófico"),CONCATENATE("R6C",'Mapa Riesgos de Gestión'!#REF!),"")</f>
        <v>#REF!</v>
      </c>
      <c r="AL41" s="42" t="e">
        <f>IF(AND('Mapa Riesgos de Gestión'!#REF!="Baja",'Mapa Riesgos de Gestión'!#REF!="Catastrófico"),CONCATENATE("R6C",'Mapa Riesgos de Gestión'!#REF!),"")</f>
        <v>#REF!</v>
      </c>
      <c r="AM41" s="43" t="e">
        <f>IF(AND('Mapa Riesgos de Gestión'!#REF!="Baja",'Mapa Riesgos de Gestión'!#REF!="Catastrófico"),CONCATENATE("R6C",'Mapa Riesgos de Gestión'!#REF!),"")</f>
        <v>#REF!</v>
      </c>
      <c r="AN41" s="69"/>
      <c r="AO41" s="1078"/>
      <c r="AP41" s="1079"/>
      <c r="AQ41" s="1079"/>
      <c r="AR41" s="1079"/>
      <c r="AS41" s="1079"/>
      <c r="AT41" s="1080"/>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row>
    <row r="42" spans="1:80" ht="15" customHeight="1" x14ac:dyDescent="0.35">
      <c r="A42" s="69"/>
      <c r="B42" s="959"/>
      <c r="C42" s="959"/>
      <c r="D42" s="960"/>
      <c r="E42" s="1058"/>
      <c r="F42" s="1057"/>
      <c r="G42" s="1057"/>
      <c r="H42" s="1057"/>
      <c r="I42" s="1057"/>
      <c r="J42" s="62" t="e">
        <f>IF(AND('Mapa Riesgos de Gestión'!#REF!="Baja",'Mapa Riesgos de Gestión'!#REF!="Leve"),CONCATENATE("R7C",'Mapa Riesgos de Gestión'!#REF!),"")</f>
        <v>#REF!</v>
      </c>
      <c r="K42" s="63" t="e">
        <f>IF(AND('Mapa Riesgos de Gestión'!#REF!="Baja",'Mapa Riesgos de Gestión'!#REF!="Leve"),CONCATENATE("R7C",'Mapa Riesgos de Gestión'!#REF!),"")</f>
        <v>#REF!</v>
      </c>
      <c r="L42" s="63" t="e">
        <f>IF(AND('Mapa Riesgos de Gestión'!#REF!="Baja",'Mapa Riesgos de Gestión'!#REF!="Leve"),CONCATENATE("R7C",'Mapa Riesgos de Gestión'!#REF!),"")</f>
        <v>#REF!</v>
      </c>
      <c r="M42" s="63" t="e">
        <f>IF(AND('Mapa Riesgos de Gestión'!#REF!="Baja",'Mapa Riesgos de Gestión'!#REF!="Leve"),CONCATENATE("R7C",'Mapa Riesgos de Gestión'!#REF!),"")</f>
        <v>#REF!</v>
      </c>
      <c r="N42" s="63" t="e">
        <f>IF(AND('Mapa Riesgos de Gestión'!#REF!="Baja",'Mapa Riesgos de Gestión'!#REF!="Leve"),CONCATENATE("R7C",'Mapa Riesgos de Gestión'!#REF!),"")</f>
        <v>#REF!</v>
      </c>
      <c r="O42" s="64" t="e">
        <f>IF(AND('Mapa Riesgos de Gestión'!#REF!="Baja",'Mapa Riesgos de Gestión'!#REF!="Leve"),CONCATENATE("R7C",'Mapa Riesgos de Gestión'!#REF!),"")</f>
        <v>#REF!</v>
      </c>
      <c r="P42" s="53" t="e">
        <f>IF(AND('Mapa Riesgos de Gestión'!#REF!="Baja",'Mapa Riesgos de Gestión'!#REF!="Menor"),CONCATENATE("R7C",'Mapa Riesgos de Gestión'!#REF!),"")</f>
        <v>#REF!</v>
      </c>
      <c r="Q42" s="54" t="e">
        <f>IF(AND('Mapa Riesgos de Gestión'!#REF!="Baja",'Mapa Riesgos de Gestión'!#REF!="Menor"),CONCATENATE("R7C",'Mapa Riesgos de Gestión'!#REF!),"")</f>
        <v>#REF!</v>
      </c>
      <c r="R42" s="54" t="e">
        <f>IF(AND('Mapa Riesgos de Gestión'!#REF!="Baja",'Mapa Riesgos de Gestión'!#REF!="Menor"),CONCATENATE("R7C",'Mapa Riesgos de Gestión'!#REF!),"")</f>
        <v>#REF!</v>
      </c>
      <c r="S42" s="54" t="e">
        <f>IF(AND('Mapa Riesgos de Gestión'!#REF!="Baja",'Mapa Riesgos de Gestión'!#REF!="Menor"),CONCATENATE("R7C",'Mapa Riesgos de Gestión'!#REF!),"")</f>
        <v>#REF!</v>
      </c>
      <c r="T42" s="54" t="e">
        <f>IF(AND('Mapa Riesgos de Gestión'!#REF!="Baja",'Mapa Riesgos de Gestión'!#REF!="Menor"),CONCATENATE("R7C",'Mapa Riesgos de Gestión'!#REF!),"")</f>
        <v>#REF!</v>
      </c>
      <c r="U42" s="55" t="e">
        <f>IF(AND('Mapa Riesgos de Gestión'!#REF!="Baja",'Mapa Riesgos de Gestión'!#REF!="Menor"),CONCATENATE("R7C",'Mapa Riesgos de Gestión'!#REF!),"")</f>
        <v>#REF!</v>
      </c>
      <c r="V42" s="53" t="e">
        <f>IF(AND('Mapa Riesgos de Gestión'!#REF!="Baja",'Mapa Riesgos de Gestión'!#REF!="Moderado"),CONCATENATE("R7C",'Mapa Riesgos de Gestión'!#REF!),"")</f>
        <v>#REF!</v>
      </c>
      <c r="W42" s="54" t="e">
        <f>IF(AND('Mapa Riesgos de Gestión'!#REF!="Baja",'Mapa Riesgos de Gestión'!#REF!="Moderado"),CONCATENATE("R7C",'Mapa Riesgos de Gestión'!#REF!),"")</f>
        <v>#REF!</v>
      </c>
      <c r="X42" s="54" t="e">
        <f>IF(AND('Mapa Riesgos de Gestión'!#REF!="Baja",'Mapa Riesgos de Gestión'!#REF!="Moderado"),CONCATENATE("R7C",'Mapa Riesgos de Gestión'!#REF!),"")</f>
        <v>#REF!</v>
      </c>
      <c r="Y42" s="54" t="e">
        <f>IF(AND('Mapa Riesgos de Gestión'!#REF!="Baja",'Mapa Riesgos de Gestión'!#REF!="Moderado"),CONCATENATE("R7C",'Mapa Riesgos de Gestión'!#REF!),"")</f>
        <v>#REF!</v>
      </c>
      <c r="Z42" s="54" t="e">
        <f>IF(AND('Mapa Riesgos de Gestión'!#REF!="Baja",'Mapa Riesgos de Gestión'!#REF!="Moderado"),CONCATENATE("R7C",'Mapa Riesgos de Gestión'!#REF!),"")</f>
        <v>#REF!</v>
      </c>
      <c r="AA42" s="55" t="e">
        <f>IF(AND('Mapa Riesgos de Gestión'!#REF!="Baja",'Mapa Riesgos de Gestión'!#REF!="Moderado"),CONCATENATE("R7C",'Mapa Riesgos de Gestión'!#REF!),"")</f>
        <v>#REF!</v>
      </c>
      <c r="AB42" s="38" t="e">
        <f>IF(AND('Mapa Riesgos de Gestión'!#REF!="Baja",'Mapa Riesgos de Gestión'!#REF!="Mayor"),CONCATENATE("R7C",'Mapa Riesgos de Gestión'!#REF!),"")</f>
        <v>#REF!</v>
      </c>
      <c r="AC42" s="39" t="e">
        <f>IF(AND('Mapa Riesgos de Gestión'!#REF!="Baja",'Mapa Riesgos de Gestión'!#REF!="Mayor"),CONCATENATE("R7C",'Mapa Riesgos de Gestión'!#REF!),"")</f>
        <v>#REF!</v>
      </c>
      <c r="AD42" s="39" t="e">
        <f>IF(AND('Mapa Riesgos de Gestión'!#REF!="Baja",'Mapa Riesgos de Gestión'!#REF!="Mayor"),CONCATENATE("R7C",'Mapa Riesgos de Gestión'!#REF!),"")</f>
        <v>#REF!</v>
      </c>
      <c r="AE42" s="39" t="e">
        <f>IF(AND('Mapa Riesgos de Gestión'!#REF!="Baja",'Mapa Riesgos de Gestión'!#REF!="Mayor"),CONCATENATE("R7C",'Mapa Riesgos de Gestión'!#REF!),"")</f>
        <v>#REF!</v>
      </c>
      <c r="AF42" s="39" t="e">
        <f>IF(AND('Mapa Riesgos de Gestión'!#REF!="Baja",'Mapa Riesgos de Gestión'!#REF!="Mayor"),CONCATENATE("R7C",'Mapa Riesgos de Gestión'!#REF!),"")</f>
        <v>#REF!</v>
      </c>
      <c r="AG42" s="40" t="e">
        <f>IF(AND('Mapa Riesgos de Gestión'!#REF!="Baja",'Mapa Riesgos de Gestión'!#REF!="Mayor"),CONCATENATE("R7C",'Mapa Riesgos de Gestión'!#REF!),"")</f>
        <v>#REF!</v>
      </c>
      <c r="AH42" s="41" t="e">
        <f>IF(AND('Mapa Riesgos de Gestión'!#REF!="Baja",'Mapa Riesgos de Gestión'!#REF!="Catastrófico"),CONCATENATE("R7C",'Mapa Riesgos de Gestión'!#REF!),"")</f>
        <v>#REF!</v>
      </c>
      <c r="AI42" s="42" t="e">
        <f>IF(AND('Mapa Riesgos de Gestión'!#REF!="Baja",'Mapa Riesgos de Gestión'!#REF!="Catastrófico"),CONCATENATE("R7C",'Mapa Riesgos de Gestión'!#REF!),"")</f>
        <v>#REF!</v>
      </c>
      <c r="AJ42" s="42" t="e">
        <f>IF(AND('Mapa Riesgos de Gestión'!#REF!="Baja",'Mapa Riesgos de Gestión'!#REF!="Catastrófico"),CONCATENATE("R7C",'Mapa Riesgos de Gestión'!#REF!),"")</f>
        <v>#REF!</v>
      </c>
      <c r="AK42" s="42" t="e">
        <f>IF(AND('Mapa Riesgos de Gestión'!#REF!="Baja",'Mapa Riesgos de Gestión'!#REF!="Catastrófico"),CONCATENATE("R7C",'Mapa Riesgos de Gestión'!#REF!),"")</f>
        <v>#REF!</v>
      </c>
      <c r="AL42" s="42" t="e">
        <f>IF(AND('Mapa Riesgos de Gestión'!#REF!="Baja",'Mapa Riesgos de Gestión'!#REF!="Catastrófico"),CONCATENATE("R7C",'Mapa Riesgos de Gestión'!#REF!),"")</f>
        <v>#REF!</v>
      </c>
      <c r="AM42" s="43" t="e">
        <f>IF(AND('Mapa Riesgos de Gestión'!#REF!="Baja",'Mapa Riesgos de Gestión'!#REF!="Catastrófico"),CONCATENATE("R7C",'Mapa Riesgos de Gestión'!#REF!),"")</f>
        <v>#REF!</v>
      </c>
      <c r="AN42" s="69"/>
      <c r="AO42" s="1078"/>
      <c r="AP42" s="1079"/>
      <c r="AQ42" s="1079"/>
      <c r="AR42" s="1079"/>
      <c r="AS42" s="1079"/>
      <c r="AT42" s="1080"/>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row>
    <row r="43" spans="1:80" ht="15" customHeight="1" x14ac:dyDescent="0.35">
      <c r="A43" s="69"/>
      <c r="B43" s="959"/>
      <c r="C43" s="959"/>
      <c r="D43" s="960"/>
      <c r="E43" s="1058"/>
      <c r="F43" s="1057"/>
      <c r="G43" s="1057"/>
      <c r="H43" s="1057"/>
      <c r="I43" s="1057"/>
      <c r="J43" s="62" t="str">
        <f>IF(AND('Mapa Riesgos de Gestión'!$AH$11="Baja",'Mapa Riesgos de Gestión'!$AJ$11="Leve"),CONCATENATE("R8C",'Mapa Riesgos de Gestión'!$S$11),"")</f>
        <v/>
      </c>
      <c r="K43" s="63" t="str">
        <f>IF(AND('Mapa Riesgos de Gestión'!$AH$12="Baja",'Mapa Riesgos de Gestión'!$AJ$12="Leve"),CONCATENATE("R8C",'Mapa Riesgos de Gestión'!$S$12),"")</f>
        <v/>
      </c>
      <c r="L43" s="63" t="str">
        <f>IF(AND('Mapa Riesgos de Gestión'!$AH$13="Baja",'Mapa Riesgos de Gestión'!$AJ$13="Leve"),CONCATENATE("R8C",'Mapa Riesgos de Gestión'!$S$13),"")</f>
        <v/>
      </c>
      <c r="M43" s="63" t="e">
        <f>IF(AND('Mapa Riesgos de Gestión'!#REF!="Baja",'Mapa Riesgos de Gestión'!#REF!="Leve"),CONCATENATE("R8C",'Mapa Riesgos de Gestión'!#REF!),"")</f>
        <v>#REF!</v>
      </c>
      <c r="N43" s="63" t="e">
        <f>IF(AND('Mapa Riesgos de Gestión'!#REF!="Baja",'Mapa Riesgos de Gestión'!#REF!="Leve"),CONCATENATE("R8C",'Mapa Riesgos de Gestión'!#REF!),"")</f>
        <v>#REF!</v>
      </c>
      <c r="O43" s="64" t="e">
        <f>IF(AND('Mapa Riesgos de Gestión'!#REF!="Baja",'Mapa Riesgos de Gestión'!#REF!="Leve"),CONCATENATE("R8C",'Mapa Riesgos de Gestión'!#REF!),"")</f>
        <v>#REF!</v>
      </c>
      <c r="P43" s="53" t="str">
        <f>IF(AND('Mapa Riesgos de Gestión'!$AH$11="Baja",'Mapa Riesgos de Gestión'!$AJ$11="Menor"),CONCATENATE("R8C",'Mapa Riesgos de Gestión'!$S$11),"")</f>
        <v/>
      </c>
      <c r="Q43" s="54" t="str">
        <f>IF(AND('Mapa Riesgos de Gestión'!$AH$12="Baja",'Mapa Riesgos de Gestión'!$AJ$12="Menor"),CONCATENATE("R8C",'Mapa Riesgos de Gestión'!$S$12),"")</f>
        <v/>
      </c>
      <c r="R43" s="54" t="str">
        <f>IF(AND('Mapa Riesgos de Gestión'!$AH$13="Baja",'Mapa Riesgos de Gestión'!$AJ$13="Menor"),CONCATENATE("R8C",'Mapa Riesgos de Gestión'!$S$13),"")</f>
        <v/>
      </c>
      <c r="S43" s="54" t="e">
        <f>IF(AND('Mapa Riesgos de Gestión'!#REF!="Baja",'Mapa Riesgos de Gestión'!#REF!="Menor"),CONCATENATE("R8C",'Mapa Riesgos de Gestión'!#REF!),"")</f>
        <v>#REF!</v>
      </c>
      <c r="T43" s="54" t="e">
        <f>IF(AND('Mapa Riesgos de Gestión'!#REF!="Baja",'Mapa Riesgos de Gestión'!#REF!="Menor"),CONCATENATE("R8C",'Mapa Riesgos de Gestión'!#REF!),"")</f>
        <v>#REF!</v>
      </c>
      <c r="U43" s="55" t="e">
        <f>IF(AND('Mapa Riesgos de Gestión'!#REF!="Baja",'Mapa Riesgos de Gestión'!#REF!="Menor"),CONCATENATE("R8C",'Mapa Riesgos de Gestión'!#REF!),"")</f>
        <v>#REF!</v>
      </c>
      <c r="V43" s="53" t="str">
        <f>IF(AND('Mapa Riesgos de Gestión'!$AH$11="Baja",'Mapa Riesgos de Gestión'!$AJ$11="Moderado"),CONCATENATE("R8C",'Mapa Riesgos de Gestión'!$S$11),"")</f>
        <v/>
      </c>
      <c r="W43" s="54" t="str">
        <f>IF(AND('Mapa Riesgos de Gestión'!$AH$12="Baja",'Mapa Riesgos de Gestión'!$AJ$12="Moderado"),CONCATENATE("R8C",'Mapa Riesgos de Gestión'!$S$12),"")</f>
        <v/>
      </c>
      <c r="X43" s="54" t="str">
        <f>IF(AND('Mapa Riesgos de Gestión'!$AH$13="Baja",'Mapa Riesgos de Gestión'!$AJ$13="Moderado"),CONCATENATE("R8C",'Mapa Riesgos de Gestión'!$S$13),"")</f>
        <v/>
      </c>
      <c r="Y43" s="54" t="e">
        <f>IF(AND('Mapa Riesgos de Gestión'!#REF!="Baja",'Mapa Riesgos de Gestión'!#REF!="Moderado"),CONCATENATE("R8C",'Mapa Riesgos de Gestión'!#REF!),"")</f>
        <v>#REF!</v>
      </c>
      <c r="Z43" s="54" t="e">
        <f>IF(AND('Mapa Riesgos de Gestión'!#REF!="Baja",'Mapa Riesgos de Gestión'!#REF!="Moderado"),CONCATENATE("R8C",'Mapa Riesgos de Gestión'!#REF!),"")</f>
        <v>#REF!</v>
      </c>
      <c r="AA43" s="55" t="e">
        <f>IF(AND('Mapa Riesgos de Gestión'!#REF!="Baja",'Mapa Riesgos de Gestión'!#REF!="Moderado"),CONCATENATE("R8C",'Mapa Riesgos de Gestión'!#REF!),"")</f>
        <v>#REF!</v>
      </c>
      <c r="AB43" s="38" t="str">
        <f>IF(AND('Mapa Riesgos de Gestión'!$AH$11="Baja",'Mapa Riesgos de Gestión'!$AJ$11="Mayor"),CONCATENATE("R8C",'Mapa Riesgos de Gestión'!$S$11),"")</f>
        <v/>
      </c>
      <c r="AC43" s="39" t="str">
        <f>IF(AND('Mapa Riesgos de Gestión'!$AH$12="Baja",'Mapa Riesgos de Gestión'!$AJ$12="Mayor"),CONCATENATE("R8C",'Mapa Riesgos de Gestión'!$S$12),"")</f>
        <v/>
      </c>
      <c r="AD43" s="39" t="str">
        <f>IF(AND('Mapa Riesgos de Gestión'!$AH$13="Baja",'Mapa Riesgos de Gestión'!$AJ$13="Mayor"),CONCATENATE("R8C",'Mapa Riesgos de Gestión'!$S$13),"")</f>
        <v/>
      </c>
      <c r="AE43" s="39" t="e">
        <f>IF(AND('Mapa Riesgos de Gestión'!#REF!="Baja",'Mapa Riesgos de Gestión'!#REF!="Mayor"),CONCATENATE("R8C",'Mapa Riesgos de Gestión'!#REF!),"")</f>
        <v>#REF!</v>
      </c>
      <c r="AF43" s="39" t="e">
        <f>IF(AND('Mapa Riesgos de Gestión'!#REF!="Baja",'Mapa Riesgos de Gestión'!#REF!="Mayor"),CONCATENATE("R8C",'Mapa Riesgos de Gestión'!#REF!),"")</f>
        <v>#REF!</v>
      </c>
      <c r="AG43" s="40" t="e">
        <f>IF(AND('Mapa Riesgos de Gestión'!#REF!="Baja",'Mapa Riesgos de Gestión'!#REF!="Mayor"),CONCATENATE("R8C",'Mapa Riesgos de Gestión'!#REF!),"")</f>
        <v>#REF!</v>
      </c>
      <c r="AH43" s="41" t="str">
        <f>IF(AND('Mapa Riesgos de Gestión'!$AH$11="Baja",'Mapa Riesgos de Gestión'!$AJ$11="Catastrófico"),CONCATENATE("R8C",'Mapa Riesgos de Gestión'!$S$11),"")</f>
        <v/>
      </c>
      <c r="AI43" s="42" t="str">
        <f>IF(AND('Mapa Riesgos de Gestión'!$AH$12="Baja",'Mapa Riesgos de Gestión'!$AJ$12="Catastrófico"),CONCATENATE("R8C",'Mapa Riesgos de Gestión'!$S$12),"")</f>
        <v/>
      </c>
      <c r="AJ43" s="42" t="str">
        <f>IF(AND('Mapa Riesgos de Gestión'!$AH$13="Baja",'Mapa Riesgos de Gestión'!$AJ$13="Catastrófico"),CONCATENATE("R8C",'Mapa Riesgos de Gestión'!$S$13),"")</f>
        <v/>
      </c>
      <c r="AK43" s="42" t="e">
        <f>IF(AND('Mapa Riesgos de Gestión'!#REF!="Baja",'Mapa Riesgos de Gestión'!#REF!="Catastrófico"),CONCATENATE("R8C",'Mapa Riesgos de Gestión'!#REF!),"")</f>
        <v>#REF!</v>
      </c>
      <c r="AL43" s="42" t="e">
        <f>IF(AND('Mapa Riesgos de Gestión'!#REF!="Baja",'Mapa Riesgos de Gestión'!#REF!="Catastrófico"),CONCATENATE("R8C",'Mapa Riesgos de Gestión'!#REF!),"")</f>
        <v>#REF!</v>
      </c>
      <c r="AM43" s="43" t="e">
        <f>IF(AND('Mapa Riesgos de Gestión'!#REF!="Baja",'Mapa Riesgos de Gestión'!#REF!="Catastrófico"),CONCATENATE("R8C",'Mapa Riesgos de Gestión'!#REF!),"")</f>
        <v>#REF!</v>
      </c>
      <c r="AN43" s="69"/>
      <c r="AO43" s="1078"/>
      <c r="AP43" s="1079"/>
      <c r="AQ43" s="1079"/>
      <c r="AR43" s="1079"/>
      <c r="AS43" s="1079"/>
      <c r="AT43" s="1080"/>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row>
    <row r="44" spans="1:80" ht="15" customHeight="1" x14ac:dyDescent="0.35">
      <c r="A44" s="69"/>
      <c r="B44" s="959"/>
      <c r="C44" s="959"/>
      <c r="D44" s="960"/>
      <c r="E44" s="1058"/>
      <c r="F44" s="1057"/>
      <c r="G44" s="1057"/>
      <c r="H44" s="1057"/>
      <c r="I44" s="1057"/>
      <c r="J44" s="62" t="e">
        <f>IF(AND('Mapa Riesgos de Gestión'!#REF!="Baja",'Mapa Riesgos de Gestión'!#REF!="Leve"),CONCATENATE("R9C",'Mapa Riesgos de Gestión'!#REF!),"")</f>
        <v>#REF!</v>
      </c>
      <c r="K44" s="63" t="e">
        <f>IF(AND('Mapa Riesgos de Gestión'!#REF!="Baja",'Mapa Riesgos de Gestión'!#REF!="Leve"),CONCATENATE("R9C",'Mapa Riesgos de Gestión'!#REF!),"")</f>
        <v>#REF!</v>
      </c>
      <c r="L44" s="63" t="e">
        <f>IF(AND('Mapa Riesgos de Gestión'!#REF!="Baja",'Mapa Riesgos de Gestión'!#REF!="Leve"),CONCATENATE("R9C",'Mapa Riesgos de Gestión'!#REF!),"")</f>
        <v>#REF!</v>
      </c>
      <c r="M44" s="63" t="e">
        <f>IF(AND('Mapa Riesgos de Gestión'!#REF!="Baja",'Mapa Riesgos de Gestión'!#REF!="Leve"),CONCATENATE("R9C",'Mapa Riesgos de Gestión'!#REF!),"")</f>
        <v>#REF!</v>
      </c>
      <c r="N44" s="63" t="e">
        <f>IF(AND('Mapa Riesgos de Gestión'!#REF!="Baja",'Mapa Riesgos de Gestión'!#REF!="Leve"),CONCATENATE("R9C",'Mapa Riesgos de Gestión'!#REF!),"")</f>
        <v>#REF!</v>
      </c>
      <c r="O44" s="64" t="e">
        <f>IF(AND('Mapa Riesgos de Gestión'!#REF!="Baja",'Mapa Riesgos de Gestión'!#REF!="Leve"),CONCATENATE("R9C",'Mapa Riesgos de Gestión'!#REF!),"")</f>
        <v>#REF!</v>
      </c>
      <c r="P44" s="53" t="e">
        <f>IF(AND('Mapa Riesgos de Gestión'!#REF!="Baja",'Mapa Riesgos de Gestión'!#REF!="Menor"),CONCATENATE("R9C",'Mapa Riesgos de Gestión'!#REF!),"")</f>
        <v>#REF!</v>
      </c>
      <c r="Q44" s="54" t="e">
        <f>IF(AND('Mapa Riesgos de Gestión'!#REF!="Baja",'Mapa Riesgos de Gestión'!#REF!="Menor"),CONCATENATE("R9C",'Mapa Riesgos de Gestión'!#REF!),"")</f>
        <v>#REF!</v>
      </c>
      <c r="R44" s="54" t="e">
        <f>IF(AND('Mapa Riesgos de Gestión'!#REF!="Baja",'Mapa Riesgos de Gestión'!#REF!="Menor"),CONCATENATE("R9C",'Mapa Riesgos de Gestión'!#REF!),"")</f>
        <v>#REF!</v>
      </c>
      <c r="S44" s="54" t="e">
        <f>IF(AND('Mapa Riesgos de Gestión'!#REF!="Baja",'Mapa Riesgos de Gestión'!#REF!="Menor"),CONCATENATE("R9C",'Mapa Riesgos de Gestión'!#REF!),"")</f>
        <v>#REF!</v>
      </c>
      <c r="T44" s="54" t="e">
        <f>IF(AND('Mapa Riesgos de Gestión'!#REF!="Baja",'Mapa Riesgos de Gestión'!#REF!="Menor"),CONCATENATE("R9C",'Mapa Riesgos de Gestión'!#REF!),"")</f>
        <v>#REF!</v>
      </c>
      <c r="U44" s="55" t="e">
        <f>IF(AND('Mapa Riesgos de Gestión'!#REF!="Baja",'Mapa Riesgos de Gestión'!#REF!="Menor"),CONCATENATE("R9C",'Mapa Riesgos de Gestión'!#REF!),"")</f>
        <v>#REF!</v>
      </c>
      <c r="V44" s="53" t="e">
        <f>IF(AND('Mapa Riesgos de Gestión'!#REF!="Baja",'Mapa Riesgos de Gestión'!#REF!="Moderado"),CONCATENATE("R9C",'Mapa Riesgos de Gestión'!#REF!),"")</f>
        <v>#REF!</v>
      </c>
      <c r="W44" s="54" t="e">
        <f>IF(AND('Mapa Riesgos de Gestión'!#REF!="Baja",'Mapa Riesgos de Gestión'!#REF!="Moderado"),CONCATENATE("R9C",'Mapa Riesgos de Gestión'!#REF!),"")</f>
        <v>#REF!</v>
      </c>
      <c r="X44" s="54" t="e">
        <f>IF(AND('Mapa Riesgos de Gestión'!#REF!="Baja",'Mapa Riesgos de Gestión'!#REF!="Moderado"),CONCATENATE("R9C",'Mapa Riesgos de Gestión'!#REF!),"")</f>
        <v>#REF!</v>
      </c>
      <c r="Y44" s="54" t="e">
        <f>IF(AND('Mapa Riesgos de Gestión'!#REF!="Baja",'Mapa Riesgos de Gestión'!#REF!="Moderado"),CONCATENATE("R9C",'Mapa Riesgos de Gestión'!#REF!),"")</f>
        <v>#REF!</v>
      </c>
      <c r="Z44" s="54" t="e">
        <f>IF(AND('Mapa Riesgos de Gestión'!#REF!="Baja",'Mapa Riesgos de Gestión'!#REF!="Moderado"),CONCATENATE("R9C",'Mapa Riesgos de Gestión'!#REF!),"")</f>
        <v>#REF!</v>
      </c>
      <c r="AA44" s="55" t="e">
        <f>IF(AND('Mapa Riesgos de Gestión'!#REF!="Baja",'Mapa Riesgos de Gestión'!#REF!="Moderado"),CONCATENATE("R9C",'Mapa Riesgos de Gestión'!#REF!),"")</f>
        <v>#REF!</v>
      </c>
      <c r="AB44" s="38" t="e">
        <f>IF(AND('Mapa Riesgos de Gestión'!#REF!="Baja",'Mapa Riesgos de Gestión'!#REF!="Mayor"),CONCATENATE("R9C",'Mapa Riesgos de Gestión'!#REF!),"")</f>
        <v>#REF!</v>
      </c>
      <c r="AC44" s="39" t="e">
        <f>IF(AND('Mapa Riesgos de Gestión'!#REF!="Baja",'Mapa Riesgos de Gestión'!#REF!="Mayor"),CONCATENATE("R9C",'Mapa Riesgos de Gestión'!#REF!),"")</f>
        <v>#REF!</v>
      </c>
      <c r="AD44" s="39" t="e">
        <f>IF(AND('Mapa Riesgos de Gestión'!#REF!="Baja",'Mapa Riesgos de Gestión'!#REF!="Mayor"),CONCATENATE("R9C",'Mapa Riesgos de Gestión'!#REF!),"")</f>
        <v>#REF!</v>
      </c>
      <c r="AE44" s="39" t="e">
        <f>IF(AND('Mapa Riesgos de Gestión'!#REF!="Baja",'Mapa Riesgos de Gestión'!#REF!="Mayor"),CONCATENATE("R9C",'Mapa Riesgos de Gestión'!#REF!),"")</f>
        <v>#REF!</v>
      </c>
      <c r="AF44" s="39" t="e">
        <f>IF(AND('Mapa Riesgos de Gestión'!#REF!="Baja",'Mapa Riesgos de Gestión'!#REF!="Mayor"),CONCATENATE("R9C",'Mapa Riesgos de Gestión'!#REF!),"")</f>
        <v>#REF!</v>
      </c>
      <c r="AG44" s="40" t="e">
        <f>IF(AND('Mapa Riesgos de Gestión'!#REF!="Baja",'Mapa Riesgos de Gestión'!#REF!="Mayor"),CONCATENATE("R9C",'Mapa Riesgos de Gestión'!#REF!),"")</f>
        <v>#REF!</v>
      </c>
      <c r="AH44" s="41" t="e">
        <f>IF(AND('Mapa Riesgos de Gestión'!#REF!="Baja",'Mapa Riesgos de Gestión'!#REF!="Catastrófico"),CONCATENATE("R9C",'Mapa Riesgos de Gestión'!#REF!),"")</f>
        <v>#REF!</v>
      </c>
      <c r="AI44" s="42" t="e">
        <f>IF(AND('Mapa Riesgos de Gestión'!#REF!="Baja",'Mapa Riesgos de Gestión'!#REF!="Catastrófico"),CONCATENATE("R9C",'Mapa Riesgos de Gestión'!#REF!),"")</f>
        <v>#REF!</v>
      </c>
      <c r="AJ44" s="42" t="e">
        <f>IF(AND('Mapa Riesgos de Gestión'!#REF!="Baja",'Mapa Riesgos de Gestión'!#REF!="Catastrófico"),CONCATENATE("R9C",'Mapa Riesgos de Gestión'!#REF!),"")</f>
        <v>#REF!</v>
      </c>
      <c r="AK44" s="42" t="e">
        <f>IF(AND('Mapa Riesgos de Gestión'!#REF!="Baja",'Mapa Riesgos de Gestión'!#REF!="Catastrófico"),CONCATENATE("R9C",'Mapa Riesgos de Gestión'!#REF!),"")</f>
        <v>#REF!</v>
      </c>
      <c r="AL44" s="42" t="e">
        <f>IF(AND('Mapa Riesgos de Gestión'!#REF!="Baja",'Mapa Riesgos de Gestión'!#REF!="Catastrófico"),CONCATENATE("R9C",'Mapa Riesgos de Gestión'!#REF!),"")</f>
        <v>#REF!</v>
      </c>
      <c r="AM44" s="43" t="e">
        <f>IF(AND('Mapa Riesgos de Gestión'!#REF!="Baja",'Mapa Riesgos de Gestión'!#REF!="Catastrófico"),CONCATENATE("R9C",'Mapa Riesgos de Gestión'!#REF!),"")</f>
        <v>#REF!</v>
      </c>
      <c r="AN44" s="69"/>
      <c r="AO44" s="1078"/>
      <c r="AP44" s="1079"/>
      <c r="AQ44" s="1079"/>
      <c r="AR44" s="1079"/>
      <c r="AS44" s="1079"/>
      <c r="AT44" s="1080"/>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row>
    <row r="45" spans="1:80" ht="15.75" customHeight="1" thickBot="1" x14ac:dyDescent="0.4">
      <c r="A45" s="69"/>
      <c r="B45" s="959"/>
      <c r="C45" s="959"/>
      <c r="D45" s="960"/>
      <c r="E45" s="1059"/>
      <c r="F45" s="1060"/>
      <c r="G45" s="1060"/>
      <c r="H45" s="1060"/>
      <c r="I45" s="1060"/>
      <c r="J45" s="65" t="str">
        <f>IF(AND('Mapa Riesgos de Gestión'!$AH$14="Baja",'Mapa Riesgos de Gestión'!$AJ$14="Leve"),CONCATENATE("R10C",'Mapa Riesgos de Gestión'!$S$14),"")</f>
        <v/>
      </c>
      <c r="K45" s="66" t="str">
        <f>IF(AND('Mapa Riesgos de Gestión'!$AH$15="Baja",'Mapa Riesgos de Gestión'!$AJ$15="Leve"),CONCATENATE("R10C",'Mapa Riesgos de Gestión'!$S$15),"")</f>
        <v/>
      </c>
      <c r="L45" s="66" t="str">
        <f>IF(AND('Mapa Riesgos de Gestión'!$AH$16="Baja",'Mapa Riesgos de Gestión'!$AJ$16="Leve"),CONCATENATE("R10C",'Mapa Riesgos de Gestión'!$S$16),"")</f>
        <v/>
      </c>
      <c r="M45" s="66" t="e">
        <f>IF(AND('Mapa Riesgos de Gestión'!#REF!="Baja",'Mapa Riesgos de Gestión'!#REF!="Leve"),CONCATENATE("R10C",'Mapa Riesgos de Gestión'!#REF!),"")</f>
        <v>#REF!</v>
      </c>
      <c r="N45" s="66" t="e">
        <f>IF(AND('Mapa Riesgos de Gestión'!#REF!="Baja",'Mapa Riesgos de Gestión'!#REF!="Leve"),CONCATENATE("R10C",'Mapa Riesgos de Gestión'!#REF!),"")</f>
        <v>#REF!</v>
      </c>
      <c r="O45" s="67" t="e">
        <f>IF(AND('Mapa Riesgos de Gestión'!#REF!="Baja",'Mapa Riesgos de Gestión'!#REF!="Leve"),CONCATENATE("R10C",'Mapa Riesgos de Gestión'!#REF!),"")</f>
        <v>#REF!</v>
      </c>
      <c r="P45" s="53" t="str">
        <f>IF(AND('Mapa Riesgos de Gestión'!$AH$14="Baja",'Mapa Riesgos de Gestión'!$AJ$14="Menor"),CONCATENATE("R10C",'Mapa Riesgos de Gestión'!$S$14),"")</f>
        <v/>
      </c>
      <c r="Q45" s="54" t="str">
        <f>IF(AND('Mapa Riesgos de Gestión'!$AH$15="Baja",'Mapa Riesgos de Gestión'!$AJ$15="Menor"),CONCATENATE("R10C",'Mapa Riesgos de Gestión'!$S$15),"")</f>
        <v/>
      </c>
      <c r="R45" s="54" t="str">
        <f>IF(AND('Mapa Riesgos de Gestión'!$AH$16="Baja",'Mapa Riesgos de Gestión'!$AJ$16="Menor"),CONCATENATE("R10C",'Mapa Riesgos de Gestión'!$S$16),"")</f>
        <v/>
      </c>
      <c r="S45" s="54" t="e">
        <f>IF(AND('Mapa Riesgos de Gestión'!#REF!="Baja",'Mapa Riesgos de Gestión'!#REF!="Menor"),CONCATENATE("R10C",'Mapa Riesgos de Gestión'!#REF!),"")</f>
        <v>#REF!</v>
      </c>
      <c r="T45" s="54" t="e">
        <f>IF(AND('Mapa Riesgos de Gestión'!#REF!="Baja",'Mapa Riesgos de Gestión'!#REF!="Menor"),CONCATENATE("R10C",'Mapa Riesgos de Gestión'!#REF!),"")</f>
        <v>#REF!</v>
      </c>
      <c r="U45" s="55" t="e">
        <f>IF(AND('Mapa Riesgos de Gestión'!#REF!="Baja",'Mapa Riesgos de Gestión'!#REF!="Menor"),CONCATENATE("R10C",'Mapa Riesgos de Gestión'!#REF!),"")</f>
        <v>#REF!</v>
      </c>
      <c r="V45" s="56" t="str">
        <f>IF(AND('Mapa Riesgos de Gestión'!$AH$14="Baja",'Mapa Riesgos de Gestión'!$AJ$14="Moderado"),CONCATENATE("R10C",'Mapa Riesgos de Gestión'!$S$14),"")</f>
        <v/>
      </c>
      <c r="W45" s="57" t="str">
        <f>IF(AND('Mapa Riesgos de Gestión'!$AH$15="Baja",'Mapa Riesgos de Gestión'!$AJ$15="Moderado"),CONCATENATE("R10C",'Mapa Riesgos de Gestión'!$S$15),"")</f>
        <v/>
      </c>
      <c r="X45" s="57" t="str">
        <f>IF(AND('Mapa Riesgos de Gestión'!$AH$16="Baja",'Mapa Riesgos de Gestión'!$AJ$16="Moderado"),CONCATENATE("R10C",'Mapa Riesgos de Gestión'!$S$16),"")</f>
        <v/>
      </c>
      <c r="Y45" s="57" t="e">
        <f>IF(AND('Mapa Riesgos de Gestión'!#REF!="Baja",'Mapa Riesgos de Gestión'!#REF!="Moderado"),CONCATENATE("R10C",'Mapa Riesgos de Gestión'!#REF!),"")</f>
        <v>#REF!</v>
      </c>
      <c r="Z45" s="57" t="e">
        <f>IF(AND('Mapa Riesgos de Gestión'!#REF!="Baja",'Mapa Riesgos de Gestión'!#REF!="Moderado"),CONCATENATE("R10C",'Mapa Riesgos de Gestión'!#REF!),"")</f>
        <v>#REF!</v>
      </c>
      <c r="AA45" s="58" t="e">
        <f>IF(AND('Mapa Riesgos de Gestión'!#REF!="Baja",'Mapa Riesgos de Gestión'!#REF!="Moderado"),CONCATENATE("R10C",'Mapa Riesgos de Gestión'!#REF!),"")</f>
        <v>#REF!</v>
      </c>
      <c r="AB45" s="44" t="str">
        <f>IF(AND('Mapa Riesgos de Gestión'!$AH$14="Baja",'Mapa Riesgos de Gestión'!$AJ$14="Mayor"),CONCATENATE("R10C",'Mapa Riesgos de Gestión'!$S$14),"")</f>
        <v/>
      </c>
      <c r="AC45" s="45" t="str">
        <f>IF(AND('Mapa Riesgos de Gestión'!$AH$15="Baja",'Mapa Riesgos de Gestión'!$AJ$15="Mayor"),CONCATENATE("R10C",'Mapa Riesgos de Gestión'!$S$15),"")</f>
        <v>R10C2</v>
      </c>
      <c r="AD45" s="45" t="str">
        <f>IF(AND('Mapa Riesgos de Gestión'!$AH$16="Baja",'Mapa Riesgos de Gestión'!$AJ$16="Mayor"),CONCATENATE("R10C",'Mapa Riesgos de Gestión'!$S$16),"")</f>
        <v/>
      </c>
      <c r="AE45" s="45" t="e">
        <f>IF(AND('Mapa Riesgos de Gestión'!#REF!="Baja",'Mapa Riesgos de Gestión'!#REF!="Mayor"),CONCATENATE("R10C",'Mapa Riesgos de Gestión'!#REF!),"")</f>
        <v>#REF!</v>
      </c>
      <c r="AF45" s="45" t="e">
        <f>IF(AND('Mapa Riesgos de Gestión'!#REF!="Baja",'Mapa Riesgos de Gestión'!#REF!="Mayor"),CONCATENATE("R10C",'Mapa Riesgos de Gestión'!#REF!),"")</f>
        <v>#REF!</v>
      </c>
      <c r="AG45" s="46" t="e">
        <f>IF(AND('Mapa Riesgos de Gestión'!#REF!="Baja",'Mapa Riesgos de Gestión'!#REF!="Mayor"),CONCATENATE("R10C",'Mapa Riesgos de Gestión'!#REF!),"")</f>
        <v>#REF!</v>
      </c>
      <c r="AH45" s="47" t="str">
        <f>IF(AND('Mapa Riesgos de Gestión'!$AH$14="Baja",'Mapa Riesgos de Gestión'!$AJ$14="Catastrófico"),CONCATENATE("R10C",'Mapa Riesgos de Gestión'!$S$14),"")</f>
        <v>R10C1</v>
      </c>
      <c r="AI45" s="48" t="str">
        <f>IF(AND('Mapa Riesgos de Gestión'!$AH$15="Baja",'Mapa Riesgos de Gestión'!$AJ$15="Catastrófico"),CONCATENATE("R10C",'Mapa Riesgos de Gestión'!$S$15),"")</f>
        <v/>
      </c>
      <c r="AJ45" s="48" t="str">
        <f>IF(AND('Mapa Riesgos de Gestión'!$AH$16="Baja",'Mapa Riesgos de Gestión'!$AJ$16="Catastrófico"),CONCATENATE("R10C",'Mapa Riesgos de Gestión'!$S$16),"")</f>
        <v/>
      </c>
      <c r="AK45" s="48" t="e">
        <f>IF(AND('Mapa Riesgos de Gestión'!#REF!="Baja",'Mapa Riesgos de Gestión'!#REF!="Catastrófico"),CONCATENATE("R10C",'Mapa Riesgos de Gestión'!#REF!),"")</f>
        <v>#REF!</v>
      </c>
      <c r="AL45" s="48" t="e">
        <f>IF(AND('Mapa Riesgos de Gestión'!#REF!="Baja",'Mapa Riesgos de Gestión'!#REF!="Catastrófico"),CONCATENATE("R10C",'Mapa Riesgos de Gestión'!#REF!),"")</f>
        <v>#REF!</v>
      </c>
      <c r="AM45" s="49" t="e">
        <f>IF(AND('Mapa Riesgos de Gestión'!#REF!="Baja",'Mapa Riesgos de Gestión'!#REF!="Catastrófico"),CONCATENATE("R10C",'Mapa Riesgos de Gestión'!#REF!),"")</f>
        <v>#REF!</v>
      </c>
      <c r="AN45" s="69"/>
      <c r="AO45" s="1081"/>
      <c r="AP45" s="1082"/>
      <c r="AQ45" s="1082"/>
      <c r="AR45" s="1082"/>
      <c r="AS45" s="1082"/>
      <c r="AT45" s="1083"/>
    </row>
    <row r="46" spans="1:80" ht="21" customHeight="1" x14ac:dyDescent="0.55000000000000004">
      <c r="A46" s="69"/>
      <c r="B46" s="959"/>
      <c r="C46" s="959"/>
      <c r="D46" s="960"/>
      <c r="E46" s="1054" t="s">
        <v>316</v>
      </c>
      <c r="F46" s="1055"/>
      <c r="G46" s="1055"/>
      <c r="H46" s="1055"/>
      <c r="I46" s="1072"/>
      <c r="J46" s="59" t="e">
        <f>IF(AND('Mapa Riesgos de Gestión'!#REF!="Muy Baja",'Mapa Riesgos de Gestión'!#REF!="Leve"),CONCATENATE("R1C",'Mapa Riesgos de Gestión'!#REF!),"")</f>
        <v>#REF!</v>
      </c>
      <c r="K46" s="60" t="e">
        <f>IF(AND('Mapa Riesgos de Gestión'!#REF!="Muy Baja",'Mapa Riesgos de Gestión'!#REF!="Leve"),CONCATENATE("R1C",'Mapa Riesgos de Gestión'!#REF!),"")</f>
        <v>#REF!</v>
      </c>
      <c r="L46" s="60" t="e">
        <f>IF(AND('Mapa Riesgos de Gestión'!#REF!="Muy Baja",'Mapa Riesgos de Gestión'!#REF!="Leve"),CONCATENATE("R1C",'Mapa Riesgos de Gestión'!#REF!),"")</f>
        <v>#REF!</v>
      </c>
      <c r="M46" s="60" t="e">
        <f>IF(AND('Mapa Riesgos de Gestión'!#REF!="Muy Baja",'Mapa Riesgos de Gestión'!#REF!="Leve"),CONCATENATE("R1C",'Mapa Riesgos de Gestión'!#REF!),"")</f>
        <v>#REF!</v>
      </c>
      <c r="N46" s="60" t="e">
        <f>IF(AND('Mapa Riesgos de Gestión'!#REF!="Muy Baja",'Mapa Riesgos de Gestión'!#REF!="Leve"),CONCATENATE("R1C",'Mapa Riesgos de Gestión'!#REF!),"")</f>
        <v>#REF!</v>
      </c>
      <c r="O46" s="61" t="e">
        <f>IF(AND('Mapa Riesgos de Gestión'!#REF!="Muy Baja",'Mapa Riesgos de Gestión'!#REF!="Leve"),CONCATENATE("R1C",'Mapa Riesgos de Gestión'!#REF!),"")</f>
        <v>#REF!</v>
      </c>
      <c r="P46" s="59" t="e">
        <f>IF(AND('Mapa Riesgos de Gestión'!#REF!="Muy Baja",'Mapa Riesgos de Gestión'!#REF!="Menor"),CONCATENATE("R1C",'Mapa Riesgos de Gestión'!#REF!),"")</f>
        <v>#REF!</v>
      </c>
      <c r="Q46" s="60" t="e">
        <f>IF(AND('Mapa Riesgos de Gestión'!#REF!="Muy Baja",'Mapa Riesgos de Gestión'!#REF!="Menor"),CONCATENATE("R1C",'Mapa Riesgos de Gestión'!#REF!),"")</f>
        <v>#REF!</v>
      </c>
      <c r="R46" s="60" t="e">
        <f>IF(AND('Mapa Riesgos de Gestión'!#REF!="Muy Baja",'Mapa Riesgos de Gestión'!#REF!="Menor"),CONCATENATE("R1C",'Mapa Riesgos de Gestión'!#REF!),"")</f>
        <v>#REF!</v>
      </c>
      <c r="S46" s="60" t="e">
        <f>IF(AND('Mapa Riesgos de Gestión'!#REF!="Muy Baja",'Mapa Riesgos de Gestión'!#REF!="Menor"),CONCATENATE("R1C",'Mapa Riesgos de Gestión'!#REF!),"")</f>
        <v>#REF!</v>
      </c>
      <c r="T46" s="60" t="e">
        <f>IF(AND('Mapa Riesgos de Gestión'!#REF!="Muy Baja",'Mapa Riesgos de Gestión'!#REF!="Menor"),CONCATENATE("R1C",'Mapa Riesgos de Gestión'!#REF!),"")</f>
        <v>#REF!</v>
      </c>
      <c r="U46" s="61" t="e">
        <f>IF(AND('Mapa Riesgos de Gestión'!#REF!="Muy Baja",'Mapa Riesgos de Gestión'!#REF!="Menor"),CONCATENATE("R1C",'Mapa Riesgos de Gestión'!#REF!),"")</f>
        <v>#REF!</v>
      </c>
      <c r="V46" s="50" t="e">
        <f>IF(AND('Mapa Riesgos de Gestión'!#REF!="Muy Baja",'Mapa Riesgos de Gestión'!#REF!="Moderado"),CONCATENATE("R1C",'Mapa Riesgos de Gestión'!#REF!),"")</f>
        <v>#REF!</v>
      </c>
      <c r="W46" s="68" t="e">
        <f>IF(AND('Mapa Riesgos de Gestión'!#REF!="Muy Baja",'Mapa Riesgos de Gestión'!#REF!="Moderado"),CONCATENATE("R1C",'Mapa Riesgos de Gestión'!#REF!),"")</f>
        <v>#REF!</v>
      </c>
      <c r="X46" s="51" t="e">
        <f>IF(AND('Mapa Riesgos de Gestión'!#REF!="Muy Baja",'Mapa Riesgos de Gestión'!#REF!="Moderado"),CONCATENATE("R1C",'Mapa Riesgos de Gestión'!#REF!),"")</f>
        <v>#REF!</v>
      </c>
      <c r="Y46" s="51" t="e">
        <f>IF(AND('Mapa Riesgos de Gestión'!#REF!="Muy Baja",'Mapa Riesgos de Gestión'!#REF!="Moderado"),CONCATENATE("R1C",'Mapa Riesgos de Gestión'!#REF!),"")</f>
        <v>#REF!</v>
      </c>
      <c r="Z46" s="51" t="e">
        <f>IF(AND('Mapa Riesgos de Gestión'!#REF!="Muy Baja",'Mapa Riesgos de Gestión'!#REF!="Moderado"),CONCATENATE("R1C",'Mapa Riesgos de Gestión'!#REF!),"")</f>
        <v>#REF!</v>
      </c>
      <c r="AA46" s="52" t="e">
        <f>IF(AND('Mapa Riesgos de Gestión'!#REF!="Muy Baja",'Mapa Riesgos de Gestión'!#REF!="Moderado"),CONCATENATE("R1C",'Mapa Riesgos de Gestión'!#REF!),"")</f>
        <v>#REF!</v>
      </c>
      <c r="AB46" s="32" t="e">
        <f>IF(AND('Mapa Riesgos de Gestión'!#REF!="Muy Baja",'Mapa Riesgos de Gestión'!#REF!="Mayor"),CONCATENATE("R1C",'Mapa Riesgos de Gestión'!#REF!),"")</f>
        <v>#REF!</v>
      </c>
      <c r="AC46" s="33" t="e">
        <f>IF(AND('Mapa Riesgos de Gestión'!#REF!="Muy Baja",'Mapa Riesgos de Gestión'!#REF!="Mayor"),CONCATENATE("R1C",'Mapa Riesgos de Gestión'!#REF!),"")</f>
        <v>#REF!</v>
      </c>
      <c r="AD46" s="33" t="e">
        <f>IF(AND('Mapa Riesgos de Gestión'!#REF!="Muy Baja",'Mapa Riesgos de Gestión'!#REF!="Mayor"),CONCATENATE("R1C",'Mapa Riesgos de Gestión'!#REF!),"")</f>
        <v>#REF!</v>
      </c>
      <c r="AE46" s="33" t="e">
        <f>IF(AND('Mapa Riesgos de Gestión'!#REF!="Muy Baja",'Mapa Riesgos de Gestión'!#REF!="Mayor"),CONCATENATE("R1C",'Mapa Riesgos de Gestión'!#REF!),"")</f>
        <v>#REF!</v>
      </c>
      <c r="AF46" s="33" t="e">
        <f>IF(AND('Mapa Riesgos de Gestión'!#REF!="Muy Baja",'Mapa Riesgos de Gestión'!#REF!="Mayor"),CONCATENATE("R1C",'Mapa Riesgos de Gestión'!#REF!),"")</f>
        <v>#REF!</v>
      </c>
      <c r="AG46" s="34" t="e">
        <f>IF(AND('Mapa Riesgos de Gestión'!#REF!="Muy Baja",'Mapa Riesgos de Gestión'!#REF!="Mayor"),CONCATENATE("R1C",'Mapa Riesgos de Gestión'!#REF!),"")</f>
        <v>#REF!</v>
      </c>
      <c r="AH46" s="35" t="e">
        <f>IF(AND('Mapa Riesgos de Gestión'!#REF!="Muy Baja",'Mapa Riesgos de Gestión'!#REF!="Catastrófico"),CONCATENATE("R1C",'Mapa Riesgos de Gestión'!#REF!),"")</f>
        <v>#REF!</v>
      </c>
      <c r="AI46" s="36" t="e">
        <f>IF(AND('Mapa Riesgos de Gestión'!#REF!="Muy Baja",'Mapa Riesgos de Gestión'!#REF!="Catastrófico"),CONCATENATE("R1C",'Mapa Riesgos de Gestión'!#REF!),"")</f>
        <v>#REF!</v>
      </c>
      <c r="AJ46" s="36" t="e">
        <f>IF(AND('Mapa Riesgos de Gestión'!#REF!="Muy Baja",'Mapa Riesgos de Gestión'!#REF!="Catastrófico"),CONCATENATE("R1C",'Mapa Riesgos de Gestión'!#REF!),"")</f>
        <v>#REF!</v>
      </c>
      <c r="AK46" s="36" t="e">
        <f>IF(AND('Mapa Riesgos de Gestión'!#REF!="Muy Baja",'Mapa Riesgos de Gestión'!#REF!="Catastrófico"),CONCATENATE("R1C",'Mapa Riesgos de Gestión'!#REF!),"")</f>
        <v>#REF!</v>
      </c>
      <c r="AL46" s="36" t="e">
        <f>IF(AND('Mapa Riesgos de Gestión'!#REF!="Muy Baja",'Mapa Riesgos de Gestión'!#REF!="Catastrófico"),CONCATENATE("R1C",'Mapa Riesgos de Gestión'!#REF!),"")</f>
        <v>#REF!</v>
      </c>
      <c r="AM46" s="37" t="e">
        <f>IF(AND('Mapa Riesgos de Gestión'!#REF!="Muy Baja",'Mapa Riesgos de Gestión'!#REF!="Catastrófico"),CONCATENATE("R1C",'Mapa Riesgos de Gestión'!#REF!),"")</f>
        <v>#REF!</v>
      </c>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ht="21" customHeight="1" x14ac:dyDescent="0.35">
      <c r="A47" s="69"/>
      <c r="B47" s="959"/>
      <c r="C47" s="959"/>
      <c r="D47" s="960"/>
      <c r="E47" s="1056"/>
      <c r="F47" s="1057"/>
      <c r="G47" s="1057"/>
      <c r="H47" s="1057"/>
      <c r="I47" s="1073"/>
      <c r="J47" s="62" t="e">
        <f>IF(AND('Mapa Riesgos de Gestión'!#REF!="Muy Baja",'Mapa Riesgos de Gestión'!#REF!="Leve"),CONCATENATE("R2C",'Mapa Riesgos de Gestión'!#REF!),"")</f>
        <v>#REF!</v>
      </c>
      <c r="K47" s="63" t="e">
        <f>IF(AND('Mapa Riesgos de Gestión'!#REF!="Muy Baja",'Mapa Riesgos de Gestión'!#REF!="Leve"),CONCATENATE("R2C",'Mapa Riesgos de Gestión'!#REF!),"")</f>
        <v>#REF!</v>
      </c>
      <c r="L47" s="63" t="e">
        <f>IF(AND('Mapa Riesgos de Gestión'!#REF!="Muy Baja",'Mapa Riesgos de Gestión'!#REF!="Leve"),CONCATENATE("R2C",'Mapa Riesgos de Gestión'!#REF!),"")</f>
        <v>#REF!</v>
      </c>
      <c r="M47" s="63" t="e">
        <f>IF(AND('Mapa Riesgos de Gestión'!#REF!="Muy Baja",'Mapa Riesgos de Gestión'!#REF!="Leve"),CONCATENATE("R2C",'Mapa Riesgos de Gestión'!#REF!),"")</f>
        <v>#REF!</v>
      </c>
      <c r="N47" s="63" t="e">
        <f>IF(AND('Mapa Riesgos de Gestión'!#REF!="Muy Baja",'Mapa Riesgos de Gestión'!#REF!="Leve"),CONCATENATE("R2C",'Mapa Riesgos de Gestión'!#REF!),"")</f>
        <v>#REF!</v>
      </c>
      <c r="O47" s="64" t="e">
        <f>IF(AND('Mapa Riesgos de Gestión'!#REF!="Muy Baja",'Mapa Riesgos de Gestión'!#REF!="Leve"),CONCATENATE("R2C",'Mapa Riesgos de Gestión'!#REF!),"")</f>
        <v>#REF!</v>
      </c>
      <c r="P47" s="62" t="e">
        <f>IF(AND('Mapa Riesgos de Gestión'!#REF!="Muy Baja",'Mapa Riesgos de Gestión'!#REF!="Menor"),CONCATENATE("R2C",'Mapa Riesgos de Gestión'!#REF!),"")</f>
        <v>#REF!</v>
      </c>
      <c r="Q47" s="63" t="e">
        <f>IF(AND('Mapa Riesgos de Gestión'!#REF!="Muy Baja",'Mapa Riesgos de Gestión'!#REF!="Menor"),CONCATENATE("R2C",'Mapa Riesgos de Gestión'!#REF!),"")</f>
        <v>#REF!</v>
      </c>
      <c r="R47" s="63" t="e">
        <f>IF(AND('Mapa Riesgos de Gestión'!#REF!="Muy Baja",'Mapa Riesgos de Gestión'!#REF!="Menor"),CONCATENATE("R2C",'Mapa Riesgos de Gestión'!#REF!),"")</f>
        <v>#REF!</v>
      </c>
      <c r="S47" s="63" t="e">
        <f>IF(AND('Mapa Riesgos de Gestión'!#REF!="Muy Baja",'Mapa Riesgos de Gestión'!#REF!="Menor"),CONCATENATE("R2C",'Mapa Riesgos de Gestión'!#REF!),"")</f>
        <v>#REF!</v>
      </c>
      <c r="T47" s="63" t="e">
        <f>IF(AND('Mapa Riesgos de Gestión'!#REF!="Muy Baja",'Mapa Riesgos de Gestión'!#REF!="Menor"),CONCATENATE("R2C",'Mapa Riesgos de Gestión'!#REF!),"")</f>
        <v>#REF!</v>
      </c>
      <c r="U47" s="64" t="e">
        <f>IF(AND('Mapa Riesgos de Gestión'!#REF!="Muy Baja",'Mapa Riesgos de Gestión'!#REF!="Menor"),CONCATENATE("R2C",'Mapa Riesgos de Gestión'!#REF!),"")</f>
        <v>#REF!</v>
      </c>
      <c r="V47" s="53" t="e">
        <f>IF(AND('Mapa Riesgos de Gestión'!#REF!="Muy Baja",'Mapa Riesgos de Gestión'!#REF!="Moderado"),CONCATENATE("R2C",'Mapa Riesgos de Gestión'!#REF!),"")</f>
        <v>#REF!</v>
      </c>
      <c r="W47" s="54" t="e">
        <f>IF(AND('Mapa Riesgos de Gestión'!#REF!="Muy Baja",'Mapa Riesgos de Gestión'!#REF!="Moderado"),CONCATENATE("R2C",'Mapa Riesgos de Gestión'!#REF!),"")</f>
        <v>#REF!</v>
      </c>
      <c r="X47" s="54" t="e">
        <f>IF(AND('Mapa Riesgos de Gestión'!#REF!="Muy Baja",'Mapa Riesgos de Gestión'!#REF!="Moderado"),CONCATENATE("R2C",'Mapa Riesgos de Gestión'!#REF!),"")</f>
        <v>#REF!</v>
      </c>
      <c r="Y47" s="54" t="e">
        <f>IF(AND('Mapa Riesgos de Gestión'!#REF!="Muy Baja",'Mapa Riesgos de Gestión'!#REF!="Moderado"),CONCATENATE("R2C",'Mapa Riesgos de Gestión'!#REF!),"")</f>
        <v>#REF!</v>
      </c>
      <c r="Z47" s="54" t="e">
        <f>IF(AND('Mapa Riesgos de Gestión'!#REF!="Muy Baja",'Mapa Riesgos de Gestión'!#REF!="Moderado"),CONCATENATE("R2C",'Mapa Riesgos de Gestión'!#REF!),"")</f>
        <v>#REF!</v>
      </c>
      <c r="AA47" s="55" t="e">
        <f>IF(AND('Mapa Riesgos de Gestión'!#REF!="Muy Baja",'Mapa Riesgos de Gestión'!#REF!="Moderado"),CONCATENATE("R2C",'Mapa Riesgos de Gestión'!#REF!),"")</f>
        <v>#REF!</v>
      </c>
      <c r="AB47" s="38" t="e">
        <f>IF(AND('Mapa Riesgos de Gestión'!#REF!="Muy Baja",'Mapa Riesgos de Gestión'!#REF!="Mayor"),CONCATENATE("R2C",'Mapa Riesgos de Gestión'!#REF!),"")</f>
        <v>#REF!</v>
      </c>
      <c r="AC47" s="39" t="e">
        <f>IF(AND('Mapa Riesgos de Gestión'!#REF!="Muy Baja",'Mapa Riesgos de Gestión'!#REF!="Mayor"),CONCATENATE("R2C",'Mapa Riesgos de Gestión'!#REF!),"")</f>
        <v>#REF!</v>
      </c>
      <c r="AD47" s="39" t="e">
        <f>IF(AND('Mapa Riesgos de Gestión'!#REF!="Muy Baja",'Mapa Riesgos de Gestión'!#REF!="Mayor"),CONCATENATE("R2C",'Mapa Riesgos de Gestión'!#REF!),"")</f>
        <v>#REF!</v>
      </c>
      <c r="AE47" s="39" t="e">
        <f>IF(AND('Mapa Riesgos de Gestión'!#REF!="Muy Baja",'Mapa Riesgos de Gestión'!#REF!="Mayor"),CONCATENATE("R2C",'Mapa Riesgos de Gestión'!#REF!),"")</f>
        <v>#REF!</v>
      </c>
      <c r="AF47" s="39" t="e">
        <f>IF(AND('Mapa Riesgos de Gestión'!#REF!="Muy Baja",'Mapa Riesgos de Gestión'!#REF!="Mayor"),CONCATENATE("R2C",'Mapa Riesgos de Gestión'!#REF!),"")</f>
        <v>#REF!</v>
      </c>
      <c r="AG47" s="40" t="e">
        <f>IF(AND('Mapa Riesgos de Gestión'!#REF!="Muy Baja",'Mapa Riesgos de Gestión'!#REF!="Mayor"),CONCATENATE("R2C",'Mapa Riesgos de Gestión'!#REF!),"")</f>
        <v>#REF!</v>
      </c>
      <c r="AH47" s="41" t="e">
        <f>IF(AND('Mapa Riesgos de Gestión'!#REF!="Muy Baja",'Mapa Riesgos de Gestión'!#REF!="Catastrófico"),CONCATENATE("R2C",'Mapa Riesgos de Gestión'!#REF!),"")</f>
        <v>#REF!</v>
      </c>
      <c r="AI47" s="42" t="e">
        <f>IF(AND('Mapa Riesgos de Gestión'!#REF!="Muy Baja",'Mapa Riesgos de Gestión'!#REF!="Catastrófico"),CONCATENATE("R2C",'Mapa Riesgos de Gestión'!#REF!),"")</f>
        <v>#REF!</v>
      </c>
      <c r="AJ47" s="42" t="e">
        <f>IF(AND('Mapa Riesgos de Gestión'!#REF!="Muy Baja",'Mapa Riesgos de Gestión'!#REF!="Catastrófico"),CONCATENATE("R2C",'Mapa Riesgos de Gestión'!#REF!),"")</f>
        <v>#REF!</v>
      </c>
      <c r="AK47" s="42" t="e">
        <f>IF(AND('Mapa Riesgos de Gestión'!#REF!="Muy Baja",'Mapa Riesgos de Gestión'!#REF!="Catastrófico"),CONCATENATE("R2C",'Mapa Riesgos de Gestión'!#REF!),"")</f>
        <v>#REF!</v>
      </c>
      <c r="AL47" s="42" t="e">
        <f>IF(AND('Mapa Riesgos de Gestión'!#REF!="Muy Baja",'Mapa Riesgos de Gestión'!#REF!="Catastrófico"),CONCATENATE("R2C",'Mapa Riesgos de Gestión'!#REF!),"")</f>
        <v>#REF!</v>
      </c>
      <c r="AM47" s="43" t="e">
        <f>IF(AND('Mapa Riesgos de Gestión'!#REF!="Muy Baja",'Mapa Riesgos de Gestión'!#REF!="Catastrófico"),CONCATENATE("R2C",'Mapa Riesgos de Gestión'!#REF!),"")</f>
        <v>#REF!</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ht="15" customHeight="1" x14ac:dyDescent="0.35">
      <c r="A48" s="69"/>
      <c r="B48" s="959"/>
      <c r="C48" s="959"/>
      <c r="D48" s="960"/>
      <c r="E48" s="1056"/>
      <c r="F48" s="1057"/>
      <c r="G48" s="1057"/>
      <c r="H48" s="1057"/>
      <c r="I48" s="1073"/>
      <c r="J48" s="62" t="e">
        <f>IF(AND('Mapa Riesgos de Gestión'!#REF!="Muy Baja",'Mapa Riesgos de Gestión'!#REF!="Leve"),CONCATENATE("R3C",'Mapa Riesgos de Gestión'!#REF!),"")</f>
        <v>#REF!</v>
      </c>
      <c r="K48" s="63" t="e">
        <f>IF(AND('Mapa Riesgos de Gestión'!#REF!="Muy Baja",'Mapa Riesgos de Gestión'!#REF!="Leve"),CONCATENATE("R3C",'Mapa Riesgos de Gestión'!#REF!),"")</f>
        <v>#REF!</v>
      </c>
      <c r="L48" s="63" t="e">
        <f>IF(AND('Mapa Riesgos de Gestión'!#REF!="Muy Baja",'Mapa Riesgos de Gestión'!#REF!="Leve"),CONCATENATE("R3C",'Mapa Riesgos de Gestión'!#REF!),"")</f>
        <v>#REF!</v>
      </c>
      <c r="M48" s="63" t="e">
        <f>IF(AND('Mapa Riesgos de Gestión'!#REF!="Muy Baja",'Mapa Riesgos de Gestión'!#REF!="Leve"),CONCATENATE("R3C",'Mapa Riesgos de Gestión'!#REF!),"")</f>
        <v>#REF!</v>
      </c>
      <c r="N48" s="63" t="e">
        <f>IF(AND('Mapa Riesgos de Gestión'!#REF!="Muy Baja",'Mapa Riesgos de Gestión'!#REF!="Leve"),CONCATENATE("R3C",'Mapa Riesgos de Gestión'!#REF!),"")</f>
        <v>#REF!</v>
      </c>
      <c r="O48" s="64" t="e">
        <f>IF(AND('Mapa Riesgos de Gestión'!#REF!="Muy Baja",'Mapa Riesgos de Gestión'!#REF!="Leve"),CONCATENATE("R3C",'Mapa Riesgos de Gestión'!#REF!),"")</f>
        <v>#REF!</v>
      </c>
      <c r="P48" s="62" t="e">
        <f>IF(AND('Mapa Riesgos de Gestión'!#REF!="Muy Baja",'Mapa Riesgos de Gestión'!#REF!="Menor"),CONCATENATE("R3C",'Mapa Riesgos de Gestión'!#REF!),"")</f>
        <v>#REF!</v>
      </c>
      <c r="Q48" s="63" t="e">
        <f>IF(AND('Mapa Riesgos de Gestión'!#REF!="Muy Baja",'Mapa Riesgos de Gestión'!#REF!="Menor"),CONCATENATE("R3C",'Mapa Riesgos de Gestión'!#REF!),"")</f>
        <v>#REF!</v>
      </c>
      <c r="R48" s="63" t="e">
        <f>IF(AND('Mapa Riesgos de Gestión'!#REF!="Muy Baja",'Mapa Riesgos de Gestión'!#REF!="Menor"),CONCATENATE("R3C",'Mapa Riesgos de Gestión'!#REF!),"")</f>
        <v>#REF!</v>
      </c>
      <c r="S48" s="63" t="e">
        <f>IF(AND('Mapa Riesgos de Gestión'!#REF!="Muy Baja",'Mapa Riesgos de Gestión'!#REF!="Menor"),CONCATENATE("R3C",'Mapa Riesgos de Gestión'!#REF!),"")</f>
        <v>#REF!</v>
      </c>
      <c r="T48" s="63" t="e">
        <f>IF(AND('Mapa Riesgos de Gestión'!#REF!="Muy Baja",'Mapa Riesgos de Gestión'!#REF!="Menor"),CONCATENATE("R3C",'Mapa Riesgos de Gestión'!#REF!),"")</f>
        <v>#REF!</v>
      </c>
      <c r="U48" s="64" t="e">
        <f>IF(AND('Mapa Riesgos de Gestión'!#REF!="Muy Baja",'Mapa Riesgos de Gestión'!#REF!="Menor"),CONCATENATE("R3C",'Mapa Riesgos de Gestión'!#REF!),"")</f>
        <v>#REF!</v>
      </c>
      <c r="V48" s="53" t="e">
        <f>IF(AND('Mapa Riesgos de Gestión'!#REF!="Muy Baja",'Mapa Riesgos de Gestión'!#REF!="Moderado"),CONCATENATE("R3C",'Mapa Riesgos de Gestión'!#REF!),"")</f>
        <v>#REF!</v>
      </c>
      <c r="W48" s="54" t="e">
        <f>IF(AND('Mapa Riesgos de Gestión'!#REF!="Muy Baja",'Mapa Riesgos de Gestión'!#REF!="Moderado"),CONCATENATE("R3C",'Mapa Riesgos de Gestión'!#REF!),"")</f>
        <v>#REF!</v>
      </c>
      <c r="X48" s="54" t="e">
        <f>IF(AND('Mapa Riesgos de Gestión'!#REF!="Muy Baja",'Mapa Riesgos de Gestión'!#REF!="Moderado"),CONCATENATE("R3C",'Mapa Riesgos de Gestión'!#REF!),"")</f>
        <v>#REF!</v>
      </c>
      <c r="Y48" s="54" t="e">
        <f>IF(AND('Mapa Riesgos de Gestión'!#REF!="Muy Baja",'Mapa Riesgos de Gestión'!#REF!="Moderado"),CONCATENATE("R3C",'Mapa Riesgos de Gestión'!#REF!),"")</f>
        <v>#REF!</v>
      </c>
      <c r="Z48" s="54" t="e">
        <f>IF(AND('Mapa Riesgos de Gestión'!#REF!="Muy Baja",'Mapa Riesgos de Gestión'!#REF!="Moderado"),CONCATENATE("R3C",'Mapa Riesgos de Gestión'!#REF!),"")</f>
        <v>#REF!</v>
      </c>
      <c r="AA48" s="55" t="e">
        <f>IF(AND('Mapa Riesgos de Gestión'!#REF!="Muy Baja",'Mapa Riesgos de Gestión'!#REF!="Moderado"),CONCATENATE("R3C",'Mapa Riesgos de Gestión'!#REF!),"")</f>
        <v>#REF!</v>
      </c>
      <c r="AB48" s="38" t="e">
        <f>IF(AND('Mapa Riesgos de Gestión'!#REF!="Muy Baja",'Mapa Riesgos de Gestión'!#REF!="Mayor"),CONCATENATE("R3C",'Mapa Riesgos de Gestión'!#REF!),"")</f>
        <v>#REF!</v>
      </c>
      <c r="AC48" s="39" t="e">
        <f>IF(AND('Mapa Riesgos de Gestión'!#REF!="Muy Baja",'Mapa Riesgos de Gestión'!#REF!="Mayor"),CONCATENATE("R3C",'Mapa Riesgos de Gestión'!#REF!),"")</f>
        <v>#REF!</v>
      </c>
      <c r="AD48" s="39" t="e">
        <f>IF(AND('Mapa Riesgos de Gestión'!#REF!="Muy Baja",'Mapa Riesgos de Gestión'!#REF!="Mayor"),CONCATENATE("R3C",'Mapa Riesgos de Gestión'!#REF!),"")</f>
        <v>#REF!</v>
      </c>
      <c r="AE48" s="39" t="e">
        <f>IF(AND('Mapa Riesgos de Gestión'!#REF!="Muy Baja",'Mapa Riesgos de Gestión'!#REF!="Mayor"),CONCATENATE("R3C",'Mapa Riesgos de Gestión'!#REF!),"")</f>
        <v>#REF!</v>
      </c>
      <c r="AF48" s="39" t="e">
        <f>IF(AND('Mapa Riesgos de Gestión'!#REF!="Muy Baja",'Mapa Riesgos de Gestión'!#REF!="Mayor"),CONCATENATE("R3C",'Mapa Riesgos de Gestión'!#REF!),"")</f>
        <v>#REF!</v>
      </c>
      <c r="AG48" s="40" t="e">
        <f>IF(AND('Mapa Riesgos de Gestión'!#REF!="Muy Baja",'Mapa Riesgos de Gestión'!#REF!="Mayor"),CONCATENATE("R3C",'Mapa Riesgos de Gestión'!#REF!),"")</f>
        <v>#REF!</v>
      </c>
      <c r="AH48" s="41" t="e">
        <f>IF(AND('Mapa Riesgos de Gestión'!#REF!="Muy Baja",'Mapa Riesgos de Gestión'!#REF!="Catastrófico"),CONCATENATE("R3C",'Mapa Riesgos de Gestión'!#REF!),"")</f>
        <v>#REF!</v>
      </c>
      <c r="AI48" s="42" t="e">
        <f>IF(AND('Mapa Riesgos de Gestión'!#REF!="Muy Baja",'Mapa Riesgos de Gestión'!#REF!="Catastrófico"),CONCATENATE("R3C",'Mapa Riesgos de Gestión'!#REF!),"")</f>
        <v>#REF!</v>
      </c>
      <c r="AJ48" s="42" t="e">
        <f>IF(AND('Mapa Riesgos de Gestión'!#REF!="Muy Baja",'Mapa Riesgos de Gestión'!#REF!="Catastrófico"),CONCATENATE("R3C",'Mapa Riesgos de Gestión'!#REF!),"")</f>
        <v>#REF!</v>
      </c>
      <c r="AK48" s="42" t="e">
        <f>IF(AND('Mapa Riesgos de Gestión'!#REF!="Muy Baja",'Mapa Riesgos de Gestión'!#REF!="Catastrófico"),CONCATENATE("R3C",'Mapa Riesgos de Gestión'!#REF!),"")</f>
        <v>#REF!</v>
      </c>
      <c r="AL48" s="42" t="e">
        <f>IF(AND('Mapa Riesgos de Gestión'!#REF!="Muy Baja",'Mapa Riesgos de Gestión'!#REF!="Catastrófico"),CONCATENATE("R3C",'Mapa Riesgos de Gestión'!#REF!),"")</f>
        <v>#REF!</v>
      </c>
      <c r="AM48" s="43" t="e">
        <f>IF(AND('Mapa Riesgos de Gestión'!#REF!="Muy Baja",'Mapa Riesgos de Gestión'!#REF!="Catastrófico"),CONCATENATE("R3C",'Mapa Riesgos de Gestión'!#REF!),"")</f>
        <v>#REF!</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ht="15" customHeight="1" x14ac:dyDescent="0.35">
      <c r="A49" s="69"/>
      <c r="B49" s="959"/>
      <c r="C49" s="959"/>
      <c r="D49" s="960"/>
      <c r="E49" s="1058"/>
      <c r="F49" s="1057"/>
      <c r="G49" s="1057"/>
      <c r="H49" s="1057"/>
      <c r="I49" s="1073"/>
      <c r="J49" s="62" t="e">
        <f>IF(AND('Mapa Riesgos de Gestión'!#REF!="Muy Baja",'Mapa Riesgos de Gestión'!#REF!="Leve"),CONCATENATE("R4C",'Mapa Riesgos de Gestión'!#REF!),"")</f>
        <v>#REF!</v>
      </c>
      <c r="K49" s="63" t="e">
        <f>IF(AND('Mapa Riesgos de Gestión'!#REF!="Muy Baja",'Mapa Riesgos de Gestión'!#REF!="Leve"),CONCATENATE("R4C",'Mapa Riesgos de Gestión'!#REF!),"")</f>
        <v>#REF!</v>
      </c>
      <c r="L49" s="63" t="e">
        <f>IF(AND('Mapa Riesgos de Gestión'!#REF!="Muy Baja",'Mapa Riesgos de Gestión'!#REF!="Leve"),CONCATENATE("R4C",'Mapa Riesgos de Gestión'!#REF!),"")</f>
        <v>#REF!</v>
      </c>
      <c r="M49" s="63" t="e">
        <f>IF(AND('Mapa Riesgos de Gestión'!#REF!="Muy Baja",'Mapa Riesgos de Gestión'!#REF!="Leve"),CONCATENATE("R4C",'Mapa Riesgos de Gestión'!#REF!),"")</f>
        <v>#REF!</v>
      </c>
      <c r="N49" s="63" t="e">
        <f>IF(AND('Mapa Riesgos de Gestión'!#REF!="Muy Baja",'Mapa Riesgos de Gestión'!#REF!="Leve"),CONCATENATE("R4C",'Mapa Riesgos de Gestión'!#REF!),"")</f>
        <v>#REF!</v>
      </c>
      <c r="O49" s="64" t="e">
        <f>IF(AND('Mapa Riesgos de Gestión'!#REF!="Muy Baja",'Mapa Riesgos de Gestión'!#REF!="Leve"),CONCATENATE("R4C",'Mapa Riesgos de Gestión'!#REF!),"")</f>
        <v>#REF!</v>
      </c>
      <c r="P49" s="62" t="e">
        <f>IF(AND('Mapa Riesgos de Gestión'!#REF!="Muy Baja",'Mapa Riesgos de Gestión'!#REF!="Menor"),CONCATENATE("R4C",'Mapa Riesgos de Gestión'!#REF!),"")</f>
        <v>#REF!</v>
      </c>
      <c r="Q49" s="63" t="e">
        <f>IF(AND('Mapa Riesgos de Gestión'!#REF!="Muy Baja",'Mapa Riesgos de Gestión'!#REF!="Menor"),CONCATENATE("R4C",'Mapa Riesgos de Gestión'!#REF!),"")</f>
        <v>#REF!</v>
      </c>
      <c r="R49" s="63" t="e">
        <f>IF(AND('Mapa Riesgos de Gestión'!#REF!="Muy Baja",'Mapa Riesgos de Gestión'!#REF!="Menor"),CONCATENATE("R4C",'Mapa Riesgos de Gestión'!#REF!),"")</f>
        <v>#REF!</v>
      </c>
      <c r="S49" s="63" t="e">
        <f>IF(AND('Mapa Riesgos de Gestión'!#REF!="Muy Baja",'Mapa Riesgos de Gestión'!#REF!="Menor"),CONCATENATE("R4C",'Mapa Riesgos de Gestión'!#REF!),"")</f>
        <v>#REF!</v>
      </c>
      <c r="T49" s="63" t="e">
        <f>IF(AND('Mapa Riesgos de Gestión'!#REF!="Muy Baja",'Mapa Riesgos de Gestión'!#REF!="Menor"),CONCATENATE("R4C",'Mapa Riesgos de Gestión'!#REF!),"")</f>
        <v>#REF!</v>
      </c>
      <c r="U49" s="64" t="e">
        <f>IF(AND('Mapa Riesgos de Gestión'!#REF!="Muy Baja",'Mapa Riesgos de Gestión'!#REF!="Menor"),CONCATENATE("R4C",'Mapa Riesgos de Gestión'!#REF!),"")</f>
        <v>#REF!</v>
      </c>
      <c r="V49" s="53" t="e">
        <f>IF(AND('Mapa Riesgos de Gestión'!#REF!="Muy Baja",'Mapa Riesgos de Gestión'!#REF!="Moderado"),CONCATENATE("R4C",'Mapa Riesgos de Gestión'!#REF!),"")</f>
        <v>#REF!</v>
      </c>
      <c r="W49" s="54" t="e">
        <f>IF(AND('Mapa Riesgos de Gestión'!#REF!="Muy Baja",'Mapa Riesgos de Gestión'!#REF!="Moderado"),CONCATENATE("R4C",'Mapa Riesgos de Gestión'!#REF!),"")</f>
        <v>#REF!</v>
      </c>
      <c r="X49" s="54" t="e">
        <f>IF(AND('Mapa Riesgos de Gestión'!#REF!="Muy Baja",'Mapa Riesgos de Gestión'!#REF!="Moderado"),CONCATENATE("R4C",'Mapa Riesgos de Gestión'!#REF!),"")</f>
        <v>#REF!</v>
      </c>
      <c r="Y49" s="54" t="e">
        <f>IF(AND('Mapa Riesgos de Gestión'!#REF!="Muy Baja",'Mapa Riesgos de Gestión'!#REF!="Moderado"),CONCATENATE("R4C",'Mapa Riesgos de Gestión'!#REF!),"")</f>
        <v>#REF!</v>
      </c>
      <c r="Z49" s="54" t="e">
        <f>IF(AND('Mapa Riesgos de Gestión'!#REF!="Muy Baja",'Mapa Riesgos de Gestión'!#REF!="Moderado"),CONCATENATE("R4C",'Mapa Riesgos de Gestión'!#REF!),"")</f>
        <v>#REF!</v>
      </c>
      <c r="AA49" s="55" t="e">
        <f>IF(AND('Mapa Riesgos de Gestión'!#REF!="Muy Baja",'Mapa Riesgos de Gestión'!#REF!="Moderado"),CONCATENATE("R4C",'Mapa Riesgos de Gestión'!#REF!),"")</f>
        <v>#REF!</v>
      </c>
      <c r="AB49" s="38" t="e">
        <f>IF(AND('Mapa Riesgos de Gestión'!#REF!="Muy Baja",'Mapa Riesgos de Gestión'!#REF!="Mayor"),CONCATENATE("R4C",'Mapa Riesgos de Gestión'!#REF!),"")</f>
        <v>#REF!</v>
      </c>
      <c r="AC49" s="39" t="e">
        <f>IF(AND('Mapa Riesgos de Gestión'!#REF!="Muy Baja",'Mapa Riesgos de Gestión'!#REF!="Mayor"),CONCATENATE("R4C",'Mapa Riesgos de Gestión'!#REF!),"")</f>
        <v>#REF!</v>
      </c>
      <c r="AD49" s="39" t="e">
        <f>IF(AND('Mapa Riesgos de Gestión'!#REF!="Muy Baja",'Mapa Riesgos de Gestión'!#REF!="Mayor"),CONCATENATE("R4C",'Mapa Riesgos de Gestión'!#REF!),"")</f>
        <v>#REF!</v>
      </c>
      <c r="AE49" s="39" t="e">
        <f>IF(AND('Mapa Riesgos de Gestión'!#REF!="Muy Baja",'Mapa Riesgos de Gestión'!#REF!="Mayor"),CONCATENATE("R4C",'Mapa Riesgos de Gestión'!#REF!),"")</f>
        <v>#REF!</v>
      </c>
      <c r="AF49" s="39" t="e">
        <f>IF(AND('Mapa Riesgos de Gestión'!#REF!="Muy Baja",'Mapa Riesgos de Gestión'!#REF!="Mayor"),CONCATENATE("R4C",'Mapa Riesgos de Gestión'!#REF!),"")</f>
        <v>#REF!</v>
      </c>
      <c r="AG49" s="40" t="e">
        <f>IF(AND('Mapa Riesgos de Gestión'!#REF!="Muy Baja",'Mapa Riesgos de Gestión'!#REF!="Mayor"),CONCATENATE("R4C",'Mapa Riesgos de Gestión'!#REF!),"")</f>
        <v>#REF!</v>
      </c>
      <c r="AH49" s="41" t="e">
        <f>IF(AND('Mapa Riesgos de Gestión'!#REF!="Muy Baja",'Mapa Riesgos de Gestión'!#REF!="Catastrófico"),CONCATENATE("R4C",'Mapa Riesgos de Gestión'!#REF!),"")</f>
        <v>#REF!</v>
      </c>
      <c r="AI49" s="42" t="e">
        <f>IF(AND('Mapa Riesgos de Gestión'!#REF!="Muy Baja",'Mapa Riesgos de Gestión'!#REF!="Catastrófico"),CONCATENATE("R4C",'Mapa Riesgos de Gestión'!#REF!),"")</f>
        <v>#REF!</v>
      </c>
      <c r="AJ49" s="42" t="e">
        <f>IF(AND('Mapa Riesgos de Gestión'!#REF!="Muy Baja",'Mapa Riesgos de Gestión'!#REF!="Catastrófico"),CONCATENATE("R4C",'Mapa Riesgos de Gestión'!#REF!),"")</f>
        <v>#REF!</v>
      </c>
      <c r="AK49" s="42" t="e">
        <f>IF(AND('Mapa Riesgos de Gestión'!#REF!="Muy Baja",'Mapa Riesgos de Gestión'!#REF!="Catastrófico"),CONCATENATE("R4C",'Mapa Riesgos de Gestión'!#REF!),"")</f>
        <v>#REF!</v>
      </c>
      <c r="AL49" s="42" t="e">
        <f>IF(AND('Mapa Riesgos de Gestión'!#REF!="Muy Baja",'Mapa Riesgos de Gestión'!#REF!="Catastrófico"),CONCATENATE("R4C",'Mapa Riesgos de Gestión'!#REF!),"")</f>
        <v>#REF!</v>
      </c>
      <c r="AM49" s="43" t="e">
        <f>IF(AND('Mapa Riesgos de Gestión'!#REF!="Muy Baja",'Mapa Riesgos de Gestión'!#REF!="Catastrófico"),CONCATENATE("R4C",'Mapa Riesgos de Gestión'!#REF!),"")</f>
        <v>#REF!</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ht="15" customHeight="1" x14ac:dyDescent="0.35">
      <c r="A50" s="69"/>
      <c r="B50" s="959"/>
      <c r="C50" s="959"/>
      <c r="D50" s="960"/>
      <c r="E50" s="1058"/>
      <c r="F50" s="1057"/>
      <c r="G50" s="1057"/>
      <c r="H50" s="1057"/>
      <c r="I50" s="1073"/>
      <c r="J50" s="62" t="e">
        <f>IF(AND('Mapa Riesgos de Gestión'!#REF!="Muy Baja",'Mapa Riesgos de Gestión'!#REF!="Leve"),CONCATENATE("R5C",'Mapa Riesgos de Gestión'!#REF!),"")</f>
        <v>#REF!</v>
      </c>
      <c r="K50" s="63" t="e">
        <f>IF(AND('Mapa Riesgos de Gestión'!#REF!="Muy Baja",'Mapa Riesgos de Gestión'!#REF!="Leve"),CONCATENATE("R5C",'Mapa Riesgos de Gestión'!#REF!),"")</f>
        <v>#REF!</v>
      </c>
      <c r="L50" s="63" t="e">
        <f>IF(AND('Mapa Riesgos de Gestión'!#REF!="Muy Baja",'Mapa Riesgos de Gestión'!#REF!="Leve"),CONCATENATE("R5C",'Mapa Riesgos de Gestión'!#REF!),"")</f>
        <v>#REF!</v>
      </c>
      <c r="M50" s="63" t="e">
        <f>IF(AND('Mapa Riesgos de Gestión'!#REF!="Muy Baja",'Mapa Riesgos de Gestión'!#REF!="Leve"),CONCATENATE("R5C",'Mapa Riesgos de Gestión'!#REF!),"")</f>
        <v>#REF!</v>
      </c>
      <c r="N50" s="63" t="e">
        <f>IF(AND('Mapa Riesgos de Gestión'!#REF!="Muy Baja",'Mapa Riesgos de Gestión'!#REF!="Leve"),CONCATENATE("R5C",'Mapa Riesgos de Gestión'!#REF!),"")</f>
        <v>#REF!</v>
      </c>
      <c r="O50" s="64" t="e">
        <f>IF(AND('Mapa Riesgos de Gestión'!#REF!="Muy Baja",'Mapa Riesgos de Gestión'!#REF!="Leve"),CONCATENATE("R5C",'Mapa Riesgos de Gestión'!#REF!),"")</f>
        <v>#REF!</v>
      </c>
      <c r="P50" s="62" t="e">
        <f>IF(AND('Mapa Riesgos de Gestión'!#REF!="Muy Baja",'Mapa Riesgos de Gestión'!#REF!="Menor"),CONCATENATE("R5C",'Mapa Riesgos de Gestión'!#REF!),"")</f>
        <v>#REF!</v>
      </c>
      <c r="Q50" s="63" t="e">
        <f>IF(AND('Mapa Riesgos de Gestión'!#REF!="Muy Baja",'Mapa Riesgos de Gestión'!#REF!="Menor"),CONCATENATE("R5C",'Mapa Riesgos de Gestión'!#REF!),"")</f>
        <v>#REF!</v>
      </c>
      <c r="R50" s="63" t="e">
        <f>IF(AND('Mapa Riesgos de Gestión'!#REF!="Muy Baja",'Mapa Riesgos de Gestión'!#REF!="Menor"),CONCATENATE("R5C",'Mapa Riesgos de Gestión'!#REF!),"")</f>
        <v>#REF!</v>
      </c>
      <c r="S50" s="63" t="e">
        <f>IF(AND('Mapa Riesgos de Gestión'!#REF!="Muy Baja",'Mapa Riesgos de Gestión'!#REF!="Menor"),CONCATENATE("R5C",'Mapa Riesgos de Gestión'!#REF!),"")</f>
        <v>#REF!</v>
      </c>
      <c r="T50" s="63" t="e">
        <f>IF(AND('Mapa Riesgos de Gestión'!#REF!="Muy Baja",'Mapa Riesgos de Gestión'!#REF!="Menor"),CONCATENATE("R5C",'Mapa Riesgos de Gestión'!#REF!),"")</f>
        <v>#REF!</v>
      </c>
      <c r="U50" s="64" t="e">
        <f>IF(AND('Mapa Riesgos de Gestión'!#REF!="Muy Baja",'Mapa Riesgos de Gestión'!#REF!="Menor"),CONCATENATE("R5C",'Mapa Riesgos de Gestión'!#REF!),"")</f>
        <v>#REF!</v>
      </c>
      <c r="V50" s="53" t="e">
        <f>IF(AND('Mapa Riesgos de Gestión'!#REF!="Muy Baja",'Mapa Riesgos de Gestión'!#REF!="Moderado"),CONCATENATE("R5C",'Mapa Riesgos de Gestión'!#REF!),"")</f>
        <v>#REF!</v>
      </c>
      <c r="W50" s="54" t="e">
        <f>IF(AND('Mapa Riesgos de Gestión'!#REF!="Muy Baja",'Mapa Riesgos de Gestión'!#REF!="Moderado"),CONCATENATE("R5C",'Mapa Riesgos de Gestión'!#REF!),"")</f>
        <v>#REF!</v>
      </c>
      <c r="X50" s="54" t="e">
        <f>IF(AND('Mapa Riesgos de Gestión'!#REF!="Muy Baja",'Mapa Riesgos de Gestión'!#REF!="Moderado"),CONCATENATE("R5C",'Mapa Riesgos de Gestión'!#REF!),"")</f>
        <v>#REF!</v>
      </c>
      <c r="Y50" s="54" t="e">
        <f>IF(AND('Mapa Riesgos de Gestión'!#REF!="Muy Baja",'Mapa Riesgos de Gestión'!#REF!="Moderado"),CONCATENATE("R5C",'Mapa Riesgos de Gestión'!#REF!),"")</f>
        <v>#REF!</v>
      </c>
      <c r="Z50" s="54" t="e">
        <f>IF(AND('Mapa Riesgos de Gestión'!#REF!="Muy Baja",'Mapa Riesgos de Gestión'!#REF!="Moderado"),CONCATENATE("R5C",'Mapa Riesgos de Gestión'!#REF!),"")</f>
        <v>#REF!</v>
      </c>
      <c r="AA50" s="55" t="e">
        <f>IF(AND('Mapa Riesgos de Gestión'!#REF!="Muy Baja",'Mapa Riesgos de Gestión'!#REF!="Moderado"),CONCATENATE("R5C",'Mapa Riesgos de Gestión'!#REF!),"")</f>
        <v>#REF!</v>
      </c>
      <c r="AB50" s="38" t="e">
        <f>IF(AND('Mapa Riesgos de Gestión'!#REF!="Muy Baja",'Mapa Riesgos de Gestión'!#REF!="Mayor"),CONCATENATE("R5C",'Mapa Riesgos de Gestión'!#REF!),"")</f>
        <v>#REF!</v>
      </c>
      <c r="AC50" s="39" t="e">
        <f>IF(AND('Mapa Riesgos de Gestión'!#REF!="Muy Baja",'Mapa Riesgos de Gestión'!#REF!="Mayor"),CONCATENATE("R5C",'Mapa Riesgos de Gestión'!#REF!),"")</f>
        <v>#REF!</v>
      </c>
      <c r="AD50" s="39" t="e">
        <f>IF(AND('Mapa Riesgos de Gestión'!#REF!="Muy Baja",'Mapa Riesgos de Gestión'!#REF!="Mayor"),CONCATENATE("R5C",'Mapa Riesgos de Gestión'!#REF!),"")</f>
        <v>#REF!</v>
      </c>
      <c r="AE50" s="39" t="e">
        <f>IF(AND('Mapa Riesgos de Gestión'!#REF!="Muy Baja",'Mapa Riesgos de Gestión'!#REF!="Mayor"),CONCATENATE("R5C",'Mapa Riesgos de Gestión'!#REF!),"")</f>
        <v>#REF!</v>
      </c>
      <c r="AF50" s="39" t="e">
        <f>IF(AND('Mapa Riesgos de Gestión'!#REF!="Muy Baja",'Mapa Riesgos de Gestión'!#REF!="Mayor"),CONCATENATE("R5C",'Mapa Riesgos de Gestión'!#REF!),"")</f>
        <v>#REF!</v>
      </c>
      <c r="AG50" s="40" t="e">
        <f>IF(AND('Mapa Riesgos de Gestión'!#REF!="Muy Baja",'Mapa Riesgos de Gestión'!#REF!="Mayor"),CONCATENATE("R5C",'Mapa Riesgos de Gestión'!#REF!),"")</f>
        <v>#REF!</v>
      </c>
      <c r="AH50" s="41" t="e">
        <f>IF(AND('Mapa Riesgos de Gestión'!#REF!="Muy Baja",'Mapa Riesgos de Gestión'!#REF!="Catastrófico"),CONCATENATE("R5C",'Mapa Riesgos de Gestión'!#REF!),"")</f>
        <v>#REF!</v>
      </c>
      <c r="AI50" s="42" t="e">
        <f>IF(AND('Mapa Riesgos de Gestión'!#REF!="Muy Baja",'Mapa Riesgos de Gestión'!#REF!="Catastrófico"),CONCATENATE("R5C",'Mapa Riesgos de Gestión'!#REF!),"")</f>
        <v>#REF!</v>
      </c>
      <c r="AJ50" s="42" t="e">
        <f>IF(AND('Mapa Riesgos de Gestión'!#REF!="Muy Baja",'Mapa Riesgos de Gestión'!#REF!="Catastrófico"),CONCATENATE("R5C",'Mapa Riesgos de Gestión'!#REF!),"")</f>
        <v>#REF!</v>
      </c>
      <c r="AK50" s="42" t="e">
        <f>IF(AND('Mapa Riesgos de Gestión'!#REF!="Muy Baja",'Mapa Riesgos de Gestión'!#REF!="Catastrófico"),CONCATENATE("R5C",'Mapa Riesgos de Gestión'!#REF!),"")</f>
        <v>#REF!</v>
      </c>
      <c r="AL50" s="42" t="e">
        <f>IF(AND('Mapa Riesgos de Gestión'!#REF!="Muy Baja",'Mapa Riesgos de Gestión'!#REF!="Catastrófico"),CONCATENATE("R5C",'Mapa Riesgos de Gestión'!#REF!),"")</f>
        <v>#REF!</v>
      </c>
      <c r="AM50" s="43" t="e">
        <f>IF(AND('Mapa Riesgos de Gestión'!#REF!="Muy Baja",'Mapa Riesgos de Gestión'!#REF!="Catastrófico"),CONCATENATE("R5C",'Mapa Riesgos de Gestión'!#REF!),"")</f>
        <v>#REF!</v>
      </c>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customHeight="1" x14ac:dyDescent="0.35">
      <c r="A51" s="69"/>
      <c r="B51" s="959"/>
      <c r="C51" s="959"/>
      <c r="D51" s="960"/>
      <c r="E51" s="1058"/>
      <c r="F51" s="1057"/>
      <c r="G51" s="1057"/>
      <c r="H51" s="1057"/>
      <c r="I51" s="1073"/>
      <c r="J51" s="62" t="e">
        <f>IF(AND('Mapa Riesgos de Gestión'!#REF!="Muy Baja",'Mapa Riesgos de Gestión'!#REF!="Leve"),CONCATENATE("R6C",'Mapa Riesgos de Gestión'!#REF!),"")</f>
        <v>#REF!</v>
      </c>
      <c r="K51" s="63" t="e">
        <f>IF(AND('Mapa Riesgos de Gestión'!#REF!="Muy Baja",'Mapa Riesgos de Gestión'!#REF!="Leve"),CONCATENATE("R6C",'Mapa Riesgos de Gestión'!#REF!),"")</f>
        <v>#REF!</v>
      </c>
      <c r="L51" s="63" t="e">
        <f>IF(AND('Mapa Riesgos de Gestión'!#REF!="Muy Baja",'Mapa Riesgos de Gestión'!#REF!="Leve"),CONCATENATE("R6C",'Mapa Riesgos de Gestión'!#REF!),"")</f>
        <v>#REF!</v>
      </c>
      <c r="M51" s="63" t="e">
        <f>IF(AND('Mapa Riesgos de Gestión'!#REF!="Muy Baja",'Mapa Riesgos de Gestión'!#REF!="Leve"),CONCATENATE("R6C",'Mapa Riesgos de Gestión'!#REF!),"")</f>
        <v>#REF!</v>
      </c>
      <c r="N51" s="63" t="e">
        <f>IF(AND('Mapa Riesgos de Gestión'!#REF!="Muy Baja",'Mapa Riesgos de Gestión'!#REF!="Leve"),CONCATENATE("R6C",'Mapa Riesgos de Gestión'!#REF!),"")</f>
        <v>#REF!</v>
      </c>
      <c r="O51" s="64" t="e">
        <f>IF(AND('Mapa Riesgos de Gestión'!#REF!="Muy Baja",'Mapa Riesgos de Gestión'!#REF!="Leve"),CONCATENATE("R6C",'Mapa Riesgos de Gestión'!#REF!),"")</f>
        <v>#REF!</v>
      </c>
      <c r="P51" s="62" t="e">
        <f>IF(AND('Mapa Riesgos de Gestión'!#REF!="Muy Baja",'Mapa Riesgos de Gestión'!#REF!="Menor"),CONCATENATE("R6C",'Mapa Riesgos de Gestión'!#REF!),"")</f>
        <v>#REF!</v>
      </c>
      <c r="Q51" s="63" t="e">
        <f>IF(AND('Mapa Riesgos de Gestión'!#REF!="Muy Baja",'Mapa Riesgos de Gestión'!#REF!="Menor"),CONCATENATE("R6C",'Mapa Riesgos de Gestión'!#REF!),"")</f>
        <v>#REF!</v>
      </c>
      <c r="R51" s="63" t="e">
        <f>IF(AND('Mapa Riesgos de Gestión'!#REF!="Muy Baja",'Mapa Riesgos de Gestión'!#REF!="Menor"),CONCATENATE("R6C",'Mapa Riesgos de Gestión'!#REF!),"")</f>
        <v>#REF!</v>
      </c>
      <c r="S51" s="63" t="e">
        <f>IF(AND('Mapa Riesgos de Gestión'!#REF!="Muy Baja",'Mapa Riesgos de Gestión'!#REF!="Menor"),CONCATENATE("R6C",'Mapa Riesgos de Gestión'!#REF!),"")</f>
        <v>#REF!</v>
      </c>
      <c r="T51" s="63" t="e">
        <f>IF(AND('Mapa Riesgos de Gestión'!#REF!="Muy Baja",'Mapa Riesgos de Gestión'!#REF!="Menor"),CONCATENATE("R6C",'Mapa Riesgos de Gestión'!#REF!),"")</f>
        <v>#REF!</v>
      </c>
      <c r="U51" s="64" t="e">
        <f>IF(AND('Mapa Riesgos de Gestión'!#REF!="Muy Baja",'Mapa Riesgos de Gestión'!#REF!="Menor"),CONCATENATE("R6C",'Mapa Riesgos de Gestión'!#REF!),"")</f>
        <v>#REF!</v>
      </c>
      <c r="V51" s="53" t="e">
        <f>IF(AND('Mapa Riesgos de Gestión'!#REF!="Muy Baja",'Mapa Riesgos de Gestión'!#REF!="Moderado"),CONCATENATE("R6C",'Mapa Riesgos de Gestión'!#REF!),"")</f>
        <v>#REF!</v>
      </c>
      <c r="W51" s="54" t="e">
        <f>IF(AND('Mapa Riesgos de Gestión'!#REF!="Muy Baja",'Mapa Riesgos de Gestión'!#REF!="Moderado"),CONCATENATE("R6C",'Mapa Riesgos de Gestión'!#REF!),"")</f>
        <v>#REF!</v>
      </c>
      <c r="X51" s="54" t="e">
        <f>IF(AND('Mapa Riesgos de Gestión'!#REF!="Muy Baja",'Mapa Riesgos de Gestión'!#REF!="Moderado"),CONCATENATE("R6C",'Mapa Riesgos de Gestión'!#REF!),"")</f>
        <v>#REF!</v>
      </c>
      <c r="Y51" s="54" t="e">
        <f>IF(AND('Mapa Riesgos de Gestión'!#REF!="Muy Baja",'Mapa Riesgos de Gestión'!#REF!="Moderado"),CONCATENATE("R6C",'Mapa Riesgos de Gestión'!#REF!),"")</f>
        <v>#REF!</v>
      </c>
      <c r="Z51" s="54" t="e">
        <f>IF(AND('Mapa Riesgos de Gestión'!#REF!="Muy Baja",'Mapa Riesgos de Gestión'!#REF!="Moderado"),CONCATENATE("R6C",'Mapa Riesgos de Gestión'!#REF!),"")</f>
        <v>#REF!</v>
      </c>
      <c r="AA51" s="55" t="e">
        <f>IF(AND('Mapa Riesgos de Gestión'!#REF!="Muy Baja",'Mapa Riesgos de Gestión'!#REF!="Moderado"),CONCATENATE("R6C",'Mapa Riesgos de Gestión'!#REF!),"")</f>
        <v>#REF!</v>
      </c>
      <c r="AB51" s="38" t="e">
        <f>IF(AND('Mapa Riesgos de Gestión'!#REF!="Muy Baja",'Mapa Riesgos de Gestión'!#REF!="Mayor"),CONCATENATE("R6C",'Mapa Riesgos de Gestión'!#REF!),"")</f>
        <v>#REF!</v>
      </c>
      <c r="AC51" s="39" t="e">
        <f>IF(AND('Mapa Riesgos de Gestión'!#REF!="Muy Baja",'Mapa Riesgos de Gestión'!#REF!="Mayor"),CONCATENATE("R6C",'Mapa Riesgos de Gestión'!#REF!),"")</f>
        <v>#REF!</v>
      </c>
      <c r="AD51" s="39" t="e">
        <f>IF(AND('Mapa Riesgos de Gestión'!#REF!="Muy Baja",'Mapa Riesgos de Gestión'!#REF!="Mayor"),CONCATENATE("R6C",'Mapa Riesgos de Gestión'!#REF!),"")</f>
        <v>#REF!</v>
      </c>
      <c r="AE51" s="39" t="e">
        <f>IF(AND('Mapa Riesgos de Gestión'!#REF!="Muy Baja",'Mapa Riesgos de Gestión'!#REF!="Mayor"),CONCATENATE("R6C",'Mapa Riesgos de Gestión'!#REF!),"")</f>
        <v>#REF!</v>
      </c>
      <c r="AF51" s="39" t="e">
        <f>IF(AND('Mapa Riesgos de Gestión'!#REF!="Muy Baja",'Mapa Riesgos de Gestión'!#REF!="Mayor"),CONCATENATE("R6C",'Mapa Riesgos de Gestión'!#REF!),"")</f>
        <v>#REF!</v>
      </c>
      <c r="AG51" s="40" t="e">
        <f>IF(AND('Mapa Riesgos de Gestión'!#REF!="Muy Baja",'Mapa Riesgos de Gestión'!#REF!="Mayor"),CONCATENATE("R6C",'Mapa Riesgos de Gestión'!#REF!),"")</f>
        <v>#REF!</v>
      </c>
      <c r="AH51" s="41" t="e">
        <f>IF(AND('Mapa Riesgos de Gestión'!#REF!="Muy Baja",'Mapa Riesgos de Gestión'!#REF!="Catastrófico"),CONCATENATE("R6C",'Mapa Riesgos de Gestión'!#REF!),"")</f>
        <v>#REF!</v>
      </c>
      <c r="AI51" s="42" t="e">
        <f>IF(AND('Mapa Riesgos de Gestión'!#REF!="Muy Baja",'Mapa Riesgos de Gestión'!#REF!="Catastrófico"),CONCATENATE("R6C",'Mapa Riesgos de Gestión'!#REF!),"")</f>
        <v>#REF!</v>
      </c>
      <c r="AJ51" s="42" t="e">
        <f>IF(AND('Mapa Riesgos de Gestión'!#REF!="Muy Baja",'Mapa Riesgos de Gestión'!#REF!="Catastrófico"),CONCATENATE("R6C",'Mapa Riesgos de Gestión'!#REF!),"")</f>
        <v>#REF!</v>
      </c>
      <c r="AK51" s="42" t="e">
        <f>IF(AND('Mapa Riesgos de Gestión'!#REF!="Muy Baja",'Mapa Riesgos de Gestión'!#REF!="Catastrófico"),CONCATENATE("R6C",'Mapa Riesgos de Gestión'!#REF!),"")</f>
        <v>#REF!</v>
      </c>
      <c r="AL51" s="42" t="e">
        <f>IF(AND('Mapa Riesgos de Gestión'!#REF!="Muy Baja",'Mapa Riesgos de Gestión'!#REF!="Catastrófico"),CONCATENATE("R6C",'Mapa Riesgos de Gestión'!#REF!),"")</f>
        <v>#REF!</v>
      </c>
      <c r="AM51" s="43" t="e">
        <f>IF(AND('Mapa Riesgos de Gestión'!#REF!="Muy Baja",'Mapa Riesgos de Gestión'!#REF!="Catastrófico"),CONCATENATE("R6C",'Mapa Riesgos de Gestión'!#REF!),"")</f>
        <v>#REF!</v>
      </c>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ht="15" customHeight="1" x14ac:dyDescent="0.35">
      <c r="A52" s="69"/>
      <c r="B52" s="959"/>
      <c r="C52" s="959"/>
      <c r="D52" s="960"/>
      <c r="E52" s="1058"/>
      <c r="F52" s="1057"/>
      <c r="G52" s="1057"/>
      <c r="H52" s="1057"/>
      <c r="I52" s="1073"/>
      <c r="J52" s="62" t="e">
        <f>IF(AND('Mapa Riesgos de Gestión'!#REF!="Muy Baja",'Mapa Riesgos de Gestión'!#REF!="Leve"),CONCATENATE("R7C",'Mapa Riesgos de Gestión'!#REF!),"")</f>
        <v>#REF!</v>
      </c>
      <c r="K52" s="63" t="e">
        <f>IF(AND('Mapa Riesgos de Gestión'!#REF!="Muy Baja",'Mapa Riesgos de Gestión'!#REF!="Leve"),CONCATENATE("R7C",'Mapa Riesgos de Gestión'!#REF!),"")</f>
        <v>#REF!</v>
      </c>
      <c r="L52" s="63" t="e">
        <f>IF(AND('Mapa Riesgos de Gestión'!#REF!="Muy Baja",'Mapa Riesgos de Gestión'!#REF!="Leve"),CONCATENATE("R7C",'Mapa Riesgos de Gestión'!#REF!),"")</f>
        <v>#REF!</v>
      </c>
      <c r="M52" s="63" t="e">
        <f>IF(AND('Mapa Riesgos de Gestión'!#REF!="Muy Baja",'Mapa Riesgos de Gestión'!#REF!="Leve"),CONCATENATE("R7C",'Mapa Riesgos de Gestión'!#REF!),"")</f>
        <v>#REF!</v>
      </c>
      <c r="N52" s="63" t="e">
        <f>IF(AND('Mapa Riesgos de Gestión'!#REF!="Muy Baja",'Mapa Riesgos de Gestión'!#REF!="Leve"),CONCATENATE("R7C",'Mapa Riesgos de Gestión'!#REF!),"")</f>
        <v>#REF!</v>
      </c>
      <c r="O52" s="64" t="e">
        <f>IF(AND('Mapa Riesgos de Gestión'!#REF!="Muy Baja",'Mapa Riesgos de Gestión'!#REF!="Leve"),CONCATENATE("R7C",'Mapa Riesgos de Gestión'!#REF!),"")</f>
        <v>#REF!</v>
      </c>
      <c r="P52" s="62" t="e">
        <f>IF(AND('Mapa Riesgos de Gestión'!#REF!="Muy Baja",'Mapa Riesgos de Gestión'!#REF!="Menor"),CONCATENATE("R7C",'Mapa Riesgos de Gestión'!#REF!),"")</f>
        <v>#REF!</v>
      </c>
      <c r="Q52" s="63" t="e">
        <f>IF(AND('Mapa Riesgos de Gestión'!#REF!="Muy Baja",'Mapa Riesgos de Gestión'!#REF!="Menor"),CONCATENATE("R7C",'Mapa Riesgos de Gestión'!#REF!),"")</f>
        <v>#REF!</v>
      </c>
      <c r="R52" s="63" t="e">
        <f>IF(AND('Mapa Riesgos de Gestión'!#REF!="Muy Baja",'Mapa Riesgos de Gestión'!#REF!="Menor"),CONCATENATE("R7C",'Mapa Riesgos de Gestión'!#REF!),"")</f>
        <v>#REF!</v>
      </c>
      <c r="S52" s="63" t="e">
        <f>IF(AND('Mapa Riesgos de Gestión'!#REF!="Muy Baja",'Mapa Riesgos de Gestión'!#REF!="Menor"),CONCATENATE("R7C",'Mapa Riesgos de Gestión'!#REF!),"")</f>
        <v>#REF!</v>
      </c>
      <c r="T52" s="63" t="e">
        <f>IF(AND('Mapa Riesgos de Gestión'!#REF!="Muy Baja",'Mapa Riesgos de Gestión'!#REF!="Menor"),CONCATENATE("R7C",'Mapa Riesgos de Gestión'!#REF!),"")</f>
        <v>#REF!</v>
      </c>
      <c r="U52" s="64" t="e">
        <f>IF(AND('Mapa Riesgos de Gestión'!#REF!="Muy Baja",'Mapa Riesgos de Gestión'!#REF!="Menor"),CONCATENATE("R7C",'Mapa Riesgos de Gestión'!#REF!),"")</f>
        <v>#REF!</v>
      </c>
      <c r="V52" s="53" t="e">
        <f>IF(AND('Mapa Riesgos de Gestión'!#REF!="Muy Baja",'Mapa Riesgos de Gestión'!#REF!="Moderado"),CONCATENATE("R7C",'Mapa Riesgos de Gestión'!#REF!),"")</f>
        <v>#REF!</v>
      </c>
      <c r="W52" s="54" t="e">
        <f>IF(AND('Mapa Riesgos de Gestión'!#REF!="Muy Baja",'Mapa Riesgos de Gestión'!#REF!="Moderado"),CONCATENATE("R7C",'Mapa Riesgos de Gestión'!#REF!),"")</f>
        <v>#REF!</v>
      </c>
      <c r="X52" s="54" t="e">
        <f>IF(AND('Mapa Riesgos de Gestión'!#REF!="Muy Baja",'Mapa Riesgos de Gestión'!#REF!="Moderado"),CONCATENATE("R7C",'Mapa Riesgos de Gestión'!#REF!),"")</f>
        <v>#REF!</v>
      </c>
      <c r="Y52" s="54" t="e">
        <f>IF(AND('Mapa Riesgos de Gestión'!#REF!="Muy Baja",'Mapa Riesgos de Gestión'!#REF!="Moderado"),CONCATENATE("R7C",'Mapa Riesgos de Gestión'!#REF!),"")</f>
        <v>#REF!</v>
      </c>
      <c r="Z52" s="54" t="e">
        <f>IF(AND('Mapa Riesgos de Gestión'!#REF!="Muy Baja",'Mapa Riesgos de Gestión'!#REF!="Moderado"),CONCATENATE("R7C",'Mapa Riesgos de Gestión'!#REF!),"")</f>
        <v>#REF!</v>
      </c>
      <c r="AA52" s="55" t="e">
        <f>IF(AND('Mapa Riesgos de Gestión'!#REF!="Muy Baja",'Mapa Riesgos de Gestión'!#REF!="Moderado"),CONCATENATE("R7C",'Mapa Riesgos de Gestión'!#REF!),"")</f>
        <v>#REF!</v>
      </c>
      <c r="AB52" s="38" t="e">
        <f>IF(AND('Mapa Riesgos de Gestión'!#REF!="Muy Baja",'Mapa Riesgos de Gestión'!#REF!="Mayor"),CONCATENATE("R7C",'Mapa Riesgos de Gestión'!#REF!),"")</f>
        <v>#REF!</v>
      </c>
      <c r="AC52" s="39" t="e">
        <f>IF(AND('Mapa Riesgos de Gestión'!#REF!="Muy Baja",'Mapa Riesgos de Gestión'!#REF!="Mayor"),CONCATENATE("R7C",'Mapa Riesgos de Gestión'!#REF!),"")</f>
        <v>#REF!</v>
      </c>
      <c r="AD52" s="39" t="e">
        <f>IF(AND('Mapa Riesgos de Gestión'!#REF!="Muy Baja",'Mapa Riesgos de Gestión'!#REF!="Mayor"),CONCATENATE("R7C",'Mapa Riesgos de Gestión'!#REF!),"")</f>
        <v>#REF!</v>
      </c>
      <c r="AE52" s="39" t="e">
        <f>IF(AND('Mapa Riesgos de Gestión'!#REF!="Muy Baja",'Mapa Riesgos de Gestión'!#REF!="Mayor"),CONCATENATE("R7C",'Mapa Riesgos de Gestión'!#REF!),"")</f>
        <v>#REF!</v>
      </c>
      <c r="AF52" s="39" t="e">
        <f>IF(AND('Mapa Riesgos de Gestión'!#REF!="Muy Baja",'Mapa Riesgos de Gestión'!#REF!="Mayor"),CONCATENATE("R7C",'Mapa Riesgos de Gestión'!#REF!),"")</f>
        <v>#REF!</v>
      </c>
      <c r="AG52" s="40" t="e">
        <f>IF(AND('Mapa Riesgos de Gestión'!#REF!="Muy Baja",'Mapa Riesgos de Gestión'!#REF!="Mayor"),CONCATENATE("R7C",'Mapa Riesgos de Gestión'!#REF!),"")</f>
        <v>#REF!</v>
      </c>
      <c r="AH52" s="41" t="e">
        <f>IF(AND('Mapa Riesgos de Gestión'!#REF!="Muy Baja",'Mapa Riesgos de Gestión'!#REF!="Catastrófico"),CONCATENATE("R7C",'Mapa Riesgos de Gestión'!#REF!),"")</f>
        <v>#REF!</v>
      </c>
      <c r="AI52" s="42" t="e">
        <f>IF(AND('Mapa Riesgos de Gestión'!#REF!="Muy Baja",'Mapa Riesgos de Gestión'!#REF!="Catastrófico"),CONCATENATE("R7C",'Mapa Riesgos de Gestión'!#REF!),"")</f>
        <v>#REF!</v>
      </c>
      <c r="AJ52" s="42" t="e">
        <f>IF(AND('Mapa Riesgos de Gestión'!#REF!="Muy Baja",'Mapa Riesgos de Gestión'!#REF!="Catastrófico"),CONCATENATE("R7C",'Mapa Riesgos de Gestión'!#REF!),"")</f>
        <v>#REF!</v>
      </c>
      <c r="AK52" s="42" t="e">
        <f>IF(AND('Mapa Riesgos de Gestión'!#REF!="Muy Baja",'Mapa Riesgos de Gestión'!#REF!="Catastrófico"),CONCATENATE("R7C",'Mapa Riesgos de Gestión'!#REF!),"")</f>
        <v>#REF!</v>
      </c>
      <c r="AL52" s="42" t="e">
        <f>IF(AND('Mapa Riesgos de Gestión'!#REF!="Muy Baja",'Mapa Riesgos de Gestión'!#REF!="Catastrófico"),CONCATENATE("R7C",'Mapa Riesgos de Gestión'!#REF!),"")</f>
        <v>#REF!</v>
      </c>
      <c r="AM52" s="43" t="e">
        <f>IF(AND('Mapa Riesgos de Gestión'!#REF!="Muy Baja",'Mapa Riesgos de Gestión'!#REF!="Catastrófico"),CONCATENATE("R7C",'Mapa Riesgos de Gestión'!#REF!),"")</f>
        <v>#REF!</v>
      </c>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35">
      <c r="A53" s="69"/>
      <c r="B53" s="959"/>
      <c r="C53" s="959"/>
      <c r="D53" s="960"/>
      <c r="E53" s="1058"/>
      <c r="F53" s="1057"/>
      <c r="G53" s="1057"/>
      <c r="H53" s="1057"/>
      <c r="I53" s="1073"/>
      <c r="J53" s="62" t="str">
        <f>IF(AND('Mapa Riesgos de Gestión'!$AH$11="Muy Baja",'Mapa Riesgos de Gestión'!$AJ$11="Leve"),CONCATENATE("R8C",'Mapa Riesgos de Gestión'!$S$11),"")</f>
        <v/>
      </c>
      <c r="K53" s="63" t="str">
        <f>IF(AND('Mapa Riesgos de Gestión'!$AH$12="Muy Baja",'Mapa Riesgos de Gestión'!$AJ$12="Leve"),CONCATENATE("R8C",'Mapa Riesgos de Gestión'!$S$12),"")</f>
        <v/>
      </c>
      <c r="L53" s="63" t="str">
        <f>IF(AND('Mapa Riesgos de Gestión'!$AH$13="Muy Baja",'Mapa Riesgos de Gestión'!$AJ$13="Leve"),CONCATENATE("R8C",'Mapa Riesgos de Gestión'!$S$13),"")</f>
        <v/>
      </c>
      <c r="M53" s="63" t="e">
        <f>IF(AND('Mapa Riesgos de Gestión'!#REF!="Muy Baja",'Mapa Riesgos de Gestión'!#REF!="Leve"),CONCATENATE("R8C",'Mapa Riesgos de Gestión'!#REF!),"")</f>
        <v>#REF!</v>
      </c>
      <c r="N53" s="63" t="e">
        <f>IF(AND('Mapa Riesgos de Gestión'!#REF!="Muy Baja",'Mapa Riesgos de Gestión'!#REF!="Leve"),CONCATENATE("R8C",'Mapa Riesgos de Gestión'!#REF!),"")</f>
        <v>#REF!</v>
      </c>
      <c r="O53" s="64" t="e">
        <f>IF(AND('Mapa Riesgos de Gestión'!#REF!="Muy Baja",'Mapa Riesgos de Gestión'!#REF!="Leve"),CONCATENATE("R8C",'Mapa Riesgos de Gestión'!#REF!),"")</f>
        <v>#REF!</v>
      </c>
      <c r="P53" s="62" t="str">
        <f>IF(AND('Mapa Riesgos de Gestión'!$AH$11="Muy Baja",'Mapa Riesgos de Gestión'!$AJ$11="Menor"),CONCATENATE("R8C",'Mapa Riesgos de Gestión'!$S$11),"")</f>
        <v/>
      </c>
      <c r="Q53" s="63" t="str">
        <f>IF(AND('Mapa Riesgos de Gestión'!$AH$12="Muy Baja",'Mapa Riesgos de Gestión'!$AJ$12="Menor"),CONCATENATE("R8C",'Mapa Riesgos de Gestión'!$S$12),"")</f>
        <v/>
      </c>
      <c r="R53" s="63" t="str">
        <f>IF(AND('Mapa Riesgos de Gestión'!$AH$13="Muy Baja",'Mapa Riesgos de Gestión'!$AJ$13="Menor"),CONCATENATE("R8C",'Mapa Riesgos de Gestión'!$S$13),"")</f>
        <v/>
      </c>
      <c r="S53" s="63" t="e">
        <f>IF(AND('Mapa Riesgos de Gestión'!#REF!="Muy Baja",'Mapa Riesgos de Gestión'!#REF!="Menor"),CONCATENATE("R8C",'Mapa Riesgos de Gestión'!#REF!),"")</f>
        <v>#REF!</v>
      </c>
      <c r="T53" s="63" t="e">
        <f>IF(AND('Mapa Riesgos de Gestión'!#REF!="Muy Baja",'Mapa Riesgos de Gestión'!#REF!="Menor"),CONCATENATE("R8C",'Mapa Riesgos de Gestión'!#REF!),"")</f>
        <v>#REF!</v>
      </c>
      <c r="U53" s="64" t="e">
        <f>IF(AND('Mapa Riesgos de Gestión'!#REF!="Muy Baja",'Mapa Riesgos de Gestión'!#REF!="Menor"),CONCATENATE("R8C",'Mapa Riesgos de Gestión'!#REF!),"")</f>
        <v>#REF!</v>
      </c>
      <c r="V53" s="53" t="str">
        <f>IF(AND('Mapa Riesgos de Gestión'!$AH$11="Muy Baja",'Mapa Riesgos de Gestión'!$AJ$11="Moderado"),CONCATENATE("R8C",'Mapa Riesgos de Gestión'!$S$11),"")</f>
        <v/>
      </c>
      <c r="W53" s="54" t="str">
        <f>IF(AND('Mapa Riesgos de Gestión'!$AH$12="Muy Baja",'Mapa Riesgos de Gestión'!$AJ$12="Moderado"),CONCATENATE("R8C",'Mapa Riesgos de Gestión'!$S$12),"")</f>
        <v/>
      </c>
      <c r="X53" s="54" t="str">
        <f>IF(AND('Mapa Riesgos de Gestión'!$AH$13="Muy Baja",'Mapa Riesgos de Gestión'!$AJ$13="Moderado"),CONCATENATE("R8C",'Mapa Riesgos de Gestión'!$S$13),"")</f>
        <v/>
      </c>
      <c r="Y53" s="54" t="e">
        <f>IF(AND('Mapa Riesgos de Gestión'!#REF!="Muy Baja",'Mapa Riesgos de Gestión'!#REF!="Moderado"),CONCATENATE("R8C",'Mapa Riesgos de Gestión'!#REF!),"")</f>
        <v>#REF!</v>
      </c>
      <c r="Z53" s="54" t="e">
        <f>IF(AND('Mapa Riesgos de Gestión'!#REF!="Muy Baja",'Mapa Riesgos de Gestión'!#REF!="Moderado"),CONCATENATE("R8C",'Mapa Riesgos de Gestión'!#REF!),"")</f>
        <v>#REF!</v>
      </c>
      <c r="AA53" s="55" t="e">
        <f>IF(AND('Mapa Riesgos de Gestión'!#REF!="Muy Baja",'Mapa Riesgos de Gestión'!#REF!="Moderado"),CONCATENATE("R8C",'Mapa Riesgos de Gestión'!#REF!),"")</f>
        <v>#REF!</v>
      </c>
      <c r="AB53" s="38" t="str">
        <f>IF(AND('Mapa Riesgos de Gestión'!$AH$11="Muy Baja",'Mapa Riesgos de Gestión'!$AJ$11="Mayor"),CONCATENATE("R8C",'Mapa Riesgos de Gestión'!$S$11),"")</f>
        <v/>
      </c>
      <c r="AC53" s="39" t="str">
        <f>IF(AND('Mapa Riesgos de Gestión'!$AH$12="Muy Baja",'Mapa Riesgos de Gestión'!$AJ$12="Mayor"),CONCATENATE("R8C",'Mapa Riesgos de Gestión'!$S$12),"")</f>
        <v/>
      </c>
      <c r="AD53" s="39" t="str">
        <f>IF(AND('Mapa Riesgos de Gestión'!$AH$13="Muy Baja",'Mapa Riesgos de Gestión'!$AJ$13="Mayor"),CONCATENATE("R8C",'Mapa Riesgos de Gestión'!$S$13),"")</f>
        <v>R8C3</v>
      </c>
      <c r="AE53" s="39" t="e">
        <f>IF(AND('Mapa Riesgos de Gestión'!#REF!="Muy Baja",'Mapa Riesgos de Gestión'!#REF!="Mayor"),CONCATENATE("R8C",'Mapa Riesgos de Gestión'!#REF!),"")</f>
        <v>#REF!</v>
      </c>
      <c r="AF53" s="39" t="e">
        <f>IF(AND('Mapa Riesgos de Gestión'!#REF!="Muy Baja",'Mapa Riesgos de Gestión'!#REF!="Mayor"),CONCATENATE("R8C",'Mapa Riesgos de Gestión'!#REF!),"")</f>
        <v>#REF!</v>
      </c>
      <c r="AG53" s="40" t="e">
        <f>IF(AND('Mapa Riesgos de Gestión'!#REF!="Muy Baja",'Mapa Riesgos de Gestión'!#REF!="Mayor"),CONCATENATE("R8C",'Mapa Riesgos de Gestión'!#REF!),"")</f>
        <v>#REF!</v>
      </c>
      <c r="AH53" s="41" t="str">
        <f>IF(AND('Mapa Riesgos de Gestión'!$AH$11="Muy Baja",'Mapa Riesgos de Gestión'!$AJ$11="Catastrófico"),CONCATENATE("R8C",'Mapa Riesgos de Gestión'!$S$11),"")</f>
        <v>R8C1</v>
      </c>
      <c r="AI53" s="42" t="str">
        <f>IF(AND('Mapa Riesgos de Gestión'!$AH$12="Muy Baja",'Mapa Riesgos de Gestión'!$AJ$12="Catastrófico"),CONCATENATE("R8C",'Mapa Riesgos de Gestión'!$S$12),"")</f>
        <v>R8C2</v>
      </c>
      <c r="AJ53" s="42" t="str">
        <f>IF(AND('Mapa Riesgos de Gestión'!$AH$13="Muy Baja",'Mapa Riesgos de Gestión'!$AJ$13="Catastrófico"),CONCATENATE("R8C",'Mapa Riesgos de Gestión'!$S$13),"")</f>
        <v/>
      </c>
      <c r="AK53" s="42" t="e">
        <f>IF(AND('Mapa Riesgos de Gestión'!#REF!="Muy Baja",'Mapa Riesgos de Gestión'!#REF!="Catastrófico"),CONCATENATE("R8C",'Mapa Riesgos de Gestión'!#REF!),"")</f>
        <v>#REF!</v>
      </c>
      <c r="AL53" s="42" t="e">
        <f>IF(AND('Mapa Riesgos de Gestión'!#REF!="Muy Baja",'Mapa Riesgos de Gestión'!#REF!="Catastrófico"),CONCATENATE("R8C",'Mapa Riesgos de Gestión'!#REF!),"")</f>
        <v>#REF!</v>
      </c>
      <c r="AM53" s="43" t="e">
        <f>IF(AND('Mapa Riesgos de Gestión'!#REF!="Muy Baja",'Mapa Riesgos de Gestión'!#REF!="Catastrófico"),CONCATENATE("R8C",'Mapa Riesgos de Gestión'!#REF!),"")</f>
        <v>#REF!</v>
      </c>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35">
      <c r="A54" s="69"/>
      <c r="B54" s="959"/>
      <c r="C54" s="959"/>
      <c r="D54" s="960"/>
      <c r="E54" s="1058"/>
      <c r="F54" s="1057"/>
      <c r="G54" s="1057"/>
      <c r="H54" s="1057"/>
      <c r="I54" s="1073"/>
      <c r="J54" s="62" t="e">
        <f>IF(AND('Mapa Riesgos de Gestión'!#REF!="Muy Baja",'Mapa Riesgos de Gestión'!#REF!="Leve"),CONCATENATE("R9C",'Mapa Riesgos de Gestión'!#REF!),"")</f>
        <v>#REF!</v>
      </c>
      <c r="K54" s="63" t="e">
        <f>IF(AND('Mapa Riesgos de Gestión'!#REF!="Muy Baja",'Mapa Riesgos de Gestión'!#REF!="Leve"),CONCATENATE("R9C",'Mapa Riesgos de Gestión'!#REF!),"")</f>
        <v>#REF!</v>
      </c>
      <c r="L54" s="63" t="e">
        <f>IF(AND('Mapa Riesgos de Gestión'!#REF!="Muy Baja",'Mapa Riesgos de Gestión'!#REF!="Leve"),CONCATENATE("R9C",'Mapa Riesgos de Gestión'!#REF!),"")</f>
        <v>#REF!</v>
      </c>
      <c r="M54" s="63" t="e">
        <f>IF(AND('Mapa Riesgos de Gestión'!#REF!="Muy Baja",'Mapa Riesgos de Gestión'!#REF!="Leve"),CONCATENATE("R9C",'Mapa Riesgos de Gestión'!#REF!),"")</f>
        <v>#REF!</v>
      </c>
      <c r="N54" s="63" t="e">
        <f>IF(AND('Mapa Riesgos de Gestión'!#REF!="Muy Baja",'Mapa Riesgos de Gestión'!#REF!="Leve"),CONCATENATE("R9C",'Mapa Riesgos de Gestión'!#REF!),"")</f>
        <v>#REF!</v>
      </c>
      <c r="O54" s="64" t="e">
        <f>IF(AND('Mapa Riesgos de Gestión'!#REF!="Muy Baja",'Mapa Riesgos de Gestión'!#REF!="Leve"),CONCATENATE("R9C",'Mapa Riesgos de Gestión'!#REF!),"")</f>
        <v>#REF!</v>
      </c>
      <c r="P54" s="62" t="e">
        <f>IF(AND('Mapa Riesgos de Gestión'!#REF!="Muy Baja",'Mapa Riesgos de Gestión'!#REF!="Menor"),CONCATENATE("R9C",'Mapa Riesgos de Gestión'!#REF!),"")</f>
        <v>#REF!</v>
      </c>
      <c r="Q54" s="63" t="e">
        <f>IF(AND('Mapa Riesgos de Gestión'!#REF!="Muy Baja",'Mapa Riesgos de Gestión'!#REF!="Menor"),CONCATENATE("R9C",'Mapa Riesgos de Gestión'!#REF!),"")</f>
        <v>#REF!</v>
      </c>
      <c r="R54" s="63" t="e">
        <f>IF(AND('Mapa Riesgos de Gestión'!#REF!="Muy Baja",'Mapa Riesgos de Gestión'!#REF!="Menor"),CONCATENATE("R9C",'Mapa Riesgos de Gestión'!#REF!),"")</f>
        <v>#REF!</v>
      </c>
      <c r="S54" s="63" t="e">
        <f>IF(AND('Mapa Riesgos de Gestión'!#REF!="Muy Baja",'Mapa Riesgos de Gestión'!#REF!="Menor"),CONCATENATE("R9C",'Mapa Riesgos de Gestión'!#REF!),"")</f>
        <v>#REF!</v>
      </c>
      <c r="T54" s="63" t="e">
        <f>IF(AND('Mapa Riesgos de Gestión'!#REF!="Muy Baja",'Mapa Riesgos de Gestión'!#REF!="Menor"),CONCATENATE("R9C",'Mapa Riesgos de Gestión'!#REF!),"")</f>
        <v>#REF!</v>
      </c>
      <c r="U54" s="64" t="e">
        <f>IF(AND('Mapa Riesgos de Gestión'!#REF!="Muy Baja",'Mapa Riesgos de Gestión'!#REF!="Menor"),CONCATENATE("R9C",'Mapa Riesgos de Gestión'!#REF!),"")</f>
        <v>#REF!</v>
      </c>
      <c r="V54" s="53" t="e">
        <f>IF(AND('Mapa Riesgos de Gestión'!#REF!="Muy Baja",'Mapa Riesgos de Gestión'!#REF!="Moderado"),CONCATENATE("R9C",'Mapa Riesgos de Gestión'!#REF!),"")</f>
        <v>#REF!</v>
      </c>
      <c r="W54" s="54" t="e">
        <f>IF(AND('Mapa Riesgos de Gestión'!#REF!="Muy Baja",'Mapa Riesgos de Gestión'!#REF!="Moderado"),CONCATENATE("R9C",'Mapa Riesgos de Gestión'!#REF!),"")</f>
        <v>#REF!</v>
      </c>
      <c r="X54" s="54" t="e">
        <f>IF(AND('Mapa Riesgos de Gestión'!#REF!="Muy Baja",'Mapa Riesgos de Gestión'!#REF!="Moderado"),CONCATENATE("R9C",'Mapa Riesgos de Gestión'!#REF!),"")</f>
        <v>#REF!</v>
      </c>
      <c r="Y54" s="54" t="e">
        <f>IF(AND('Mapa Riesgos de Gestión'!#REF!="Muy Baja",'Mapa Riesgos de Gestión'!#REF!="Moderado"),CONCATENATE("R9C",'Mapa Riesgos de Gestión'!#REF!),"")</f>
        <v>#REF!</v>
      </c>
      <c r="Z54" s="54" t="e">
        <f>IF(AND('Mapa Riesgos de Gestión'!#REF!="Muy Baja",'Mapa Riesgos de Gestión'!#REF!="Moderado"),CONCATENATE("R9C",'Mapa Riesgos de Gestión'!#REF!),"")</f>
        <v>#REF!</v>
      </c>
      <c r="AA54" s="55" t="e">
        <f>IF(AND('Mapa Riesgos de Gestión'!#REF!="Muy Baja",'Mapa Riesgos de Gestión'!#REF!="Moderado"),CONCATENATE("R9C",'Mapa Riesgos de Gestión'!#REF!),"")</f>
        <v>#REF!</v>
      </c>
      <c r="AB54" s="38" t="e">
        <f>IF(AND('Mapa Riesgos de Gestión'!#REF!="Muy Baja",'Mapa Riesgos de Gestión'!#REF!="Mayor"),CONCATENATE("R9C",'Mapa Riesgos de Gestión'!#REF!),"")</f>
        <v>#REF!</v>
      </c>
      <c r="AC54" s="39" t="e">
        <f>IF(AND('Mapa Riesgos de Gestión'!#REF!="Muy Baja",'Mapa Riesgos de Gestión'!#REF!="Mayor"),CONCATENATE("R9C",'Mapa Riesgos de Gestión'!#REF!),"")</f>
        <v>#REF!</v>
      </c>
      <c r="AD54" s="39" t="e">
        <f>IF(AND('Mapa Riesgos de Gestión'!#REF!="Muy Baja",'Mapa Riesgos de Gestión'!#REF!="Mayor"),CONCATENATE("R9C",'Mapa Riesgos de Gestión'!#REF!),"")</f>
        <v>#REF!</v>
      </c>
      <c r="AE54" s="39" t="e">
        <f>IF(AND('Mapa Riesgos de Gestión'!#REF!="Muy Baja",'Mapa Riesgos de Gestión'!#REF!="Mayor"),CONCATENATE("R9C",'Mapa Riesgos de Gestión'!#REF!),"")</f>
        <v>#REF!</v>
      </c>
      <c r="AF54" s="39" t="e">
        <f>IF(AND('Mapa Riesgos de Gestión'!#REF!="Muy Baja",'Mapa Riesgos de Gestión'!#REF!="Mayor"),CONCATENATE("R9C",'Mapa Riesgos de Gestión'!#REF!),"")</f>
        <v>#REF!</v>
      </c>
      <c r="AG54" s="40" t="e">
        <f>IF(AND('Mapa Riesgos de Gestión'!#REF!="Muy Baja",'Mapa Riesgos de Gestión'!#REF!="Mayor"),CONCATENATE("R9C",'Mapa Riesgos de Gestión'!#REF!),"")</f>
        <v>#REF!</v>
      </c>
      <c r="AH54" s="41" t="e">
        <f>IF(AND('Mapa Riesgos de Gestión'!#REF!="Muy Baja",'Mapa Riesgos de Gestión'!#REF!="Catastrófico"),CONCATENATE("R9C",'Mapa Riesgos de Gestión'!#REF!),"")</f>
        <v>#REF!</v>
      </c>
      <c r="AI54" s="42" t="e">
        <f>IF(AND('Mapa Riesgos de Gestión'!#REF!="Muy Baja",'Mapa Riesgos de Gestión'!#REF!="Catastrófico"),CONCATENATE("R9C",'Mapa Riesgos de Gestión'!#REF!),"")</f>
        <v>#REF!</v>
      </c>
      <c r="AJ54" s="42" t="e">
        <f>IF(AND('Mapa Riesgos de Gestión'!#REF!="Muy Baja",'Mapa Riesgos de Gestión'!#REF!="Catastrófico"),CONCATENATE("R9C",'Mapa Riesgos de Gestión'!#REF!),"")</f>
        <v>#REF!</v>
      </c>
      <c r="AK54" s="42" t="e">
        <f>IF(AND('Mapa Riesgos de Gestión'!#REF!="Muy Baja",'Mapa Riesgos de Gestión'!#REF!="Catastrófico"),CONCATENATE("R9C",'Mapa Riesgos de Gestión'!#REF!),"")</f>
        <v>#REF!</v>
      </c>
      <c r="AL54" s="42" t="e">
        <f>IF(AND('Mapa Riesgos de Gestión'!#REF!="Muy Baja",'Mapa Riesgos de Gestión'!#REF!="Catastrófico"),CONCATENATE("R9C",'Mapa Riesgos de Gestión'!#REF!),"")</f>
        <v>#REF!</v>
      </c>
      <c r="AM54" s="43" t="e">
        <f>IF(AND('Mapa Riesgos de Gestión'!#REF!="Muy Baja",'Mapa Riesgos de Gestión'!#REF!="Catastrófico"),CONCATENATE("R9C",'Mapa Riesgos de Gestión'!#REF!),"")</f>
        <v>#REF!</v>
      </c>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ht="15.75" customHeight="1" thickBot="1" x14ac:dyDescent="0.4">
      <c r="A55" s="69"/>
      <c r="B55" s="959"/>
      <c r="C55" s="959"/>
      <c r="D55" s="960"/>
      <c r="E55" s="1059"/>
      <c r="F55" s="1060"/>
      <c r="G55" s="1060"/>
      <c r="H55" s="1060"/>
      <c r="I55" s="1074"/>
      <c r="J55" s="65" t="str">
        <f>IF(AND('Mapa Riesgos de Gestión'!$AH$14="Muy Baja",'Mapa Riesgos de Gestión'!$AJ$14="Leve"),CONCATENATE("R10C",'Mapa Riesgos de Gestión'!$S$14),"")</f>
        <v/>
      </c>
      <c r="K55" s="66" t="str">
        <f>IF(AND('Mapa Riesgos de Gestión'!$AH$15="Muy Baja",'Mapa Riesgos de Gestión'!$AJ$15="Leve"),CONCATENATE("R10C",'Mapa Riesgos de Gestión'!$S$15),"")</f>
        <v/>
      </c>
      <c r="L55" s="66" t="str">
        <f>IF(AND('Mapa Riesgos de Gestión'!$AH$16="Muy Baja",'Mapa Riesgos de Gestión'!$AJ$16="Leve"),CONCATENATE("R10C",'Mapa Riesgos de Gestión'!$S$16),"")</f>
        <v/>
      </c>
      <c r="M55" s="66" t="e">
        <f>IF(AND('Mapa Riesgos de Gestión'!#REF!="Muy Baja",'Mapa Riesgos de Gestión'!#REF!="Leve"),CONCATENATE("R10C",'Mapa Riesgos de Gestión'!#REF!),"")</f>
        <v>#REF!</v>
      </c>
      <c r="N55" s="66" t="e">
        <f>IF(AND('Mapa Riesgos de Gestión'!#REF!="Muy Baja",'Mapa Riesgos de Gestión'!#REF!="Leve"),CONCATENATE("R10C",'Mapa Riesgos de Gestión'!#REF!),"")</f>
        <v>#REF!</v>
      </c>
      <c r="O55" s="67" t="e">
        <f>IF(AND('Mapa Riesgos de Gestión'!#REF!="Muy Baja",'Mapa Riesgos de Gestión'!#REF!="Leve"),CONCATENATE("R10C",'Mapa Riesgos de Gestión'!#REF!),"")</f>
        <v>#REF!</v>
      </c>
      <c r="P55" s="65" t="str">
        <f>IF(AND('Mapa Riesgos de Gestión'!$AH$14="Muy Baja",'Mapa Riesgos de Gestión'!$AJ$14="Menor"),CONCATENATE("R10C",'Mapa Riesgos de Gestión'!$S$14),"")</f>
        <v/>
      </c>
      <c r="Q55" s="66" t="str">
        <f>IF(AND('Mapa Riesgos de Gestión'!$AH$15="Muy Baja",'Mapa Riesgos de Gestión'!$AJ$15="Menor"),CONCATENATE("R10C",'Mapa Riesgos de Gestión'!$S$15),"")</f>
        <v/>
      </c>
      <c r="R55" s="66" t="str">
        <f>IF(AND('Mapa Riesgos de Gestión'!$AH$16="Muy Baja",'Mapa Riesgos de Gestión'!$AJ$16="Menor"),CONCATENATE("R10C",'Mapa Riesgos de Gestión'!$S$16),"")</f>
        <v/>
      </c>
      <c r="S55" s="66" t="e">
        <f>IF(AND('Mapa Riesgos de Gestión'!#REF!="Muy Baja",'Mapa Riesgos de Gestión'!#REF!="Menor"),CONCATENATE("R10C",'Mapa Riesgos de Gestión'!#REF!),"")</f>
        <v>#REF!</v>
      </c>
      <c r="T55" s="66" t="e">
        <f>IF(AND('Mapa Riesgos de Gestión'!#REF!="Muy Baja",'Mapa Riesgos de Gestión'!#REF!="Menor"),CONCATENATE("R10C",'Mapa Riesgos de Gestión'!#REF!),"")</f>
        <v>#REF!</v>
      </c>
      <c r="U55" s="67" t="e">
        <f>IF(AND('Mapa Riesgos de Gestión'!#REF!="Muy Baja",'Mapa Riesgos de Gestión'!#REF!="Menor"),CONCATENATE("R10C",'Mapa Riesgos de Gestión'!#REF!),"")</f>
        <v>#REF!</v>
      </c>
      <c r="V55" s="56" t="str">
        <f>IF(AND('Mapa Riesgos de Gestión'!$AH$14="Muy Baja",'Mapa Riesgos de Gestión'!$AJ$14="Moderado"),CONCATENATE("R10C",'Mapa Riesgos de Gestión'!$S$14),"")</f>
        <v/>
      </c>
      <c r="W55" s="57" t="str">
        <f>IF(AND('Mapa Riesgos de Gestión'!$AH$15="Muy Baja",'Mapa Riesgos de Gestión'!$AJ$15="Moderado"),CONCATENATE("R10C",'Mapa Riesgos de Gestión'!$S$15),"")</f>
        <v/>
      </c>
      <c r="X55" s="57" t="str">
        <f>IF(AND('Mapa Riesgos de Gestión'!$AH$16="Muy Baja",'Mapa Riesgos de Gestión'!$AJ$16="Moderado"),CONCATENATE("R10C",'Mapa Riesgos de Gestión'!$S$16),"")</f>
        <v/>
      </c>
      <c r="Y55" s="57" t="e">
        <f>IF(AND('Mapa Riesgos de Gestión'!#REF!="Muy Baja",'Mapa Riesgos de Gestión'!#REF!="Moderado"),CONCATENATE("R10C",'Mapa Riesgos de Gestión'!#REF!),"")</f>
        <v>#REF!</v>
      </c>
      <c r="Z55" s="57" t="e">
        <f>IF(AND('Mapa Riesgos de Gestión'!#REF!="Muy Baja",'Mapa Riesgos de Gestión'!#REF!="Moderado"),CONCATENATE("R10C",'Mapa Riesgos de Gestión'!#REF!),"")</f>
        <v>#REF!</v>
      </c>
      <c r="AA55" s="58" t="e">
        <f>IF(AND('Mapa Riesgos de Gestión'!#REF!="Muy Baja",'Mapa Riesgos de Gestión'!#REF!="Moderado"),CONCATENATE("R10C",'Mapa Riesgos de Gestión'!#REF!),"")</f>
        <v>#REF!</v>
      </c>
      <c r="AB55" s="44" t="str">
        <f>IF(AND('Mapa Riesgos de Gestión'!$AH$14="Muy Baja",'Mapa Riesgos de Gestión'!$AJ$14="Mayor"),CONCATENATE("R10C",'Mapa Riesgos de Gestión'!$S$14),"")</f>
        <v/>
      </c>
      <c r="AC55" s="45" t="str">
        <f>IF(AND('Mapa Riesgos de Gestión'!$AH$15="Muy Baja",'Mapa Riesgos de Gestión'!$AJ$15="Mayor"),CONCATENATE("R10C",'Mapa Riesgos de Gestión'!$S$15),"")</f>
        <v/>
      </c>
      <c r="AD55" s="45" t="str">
        <f>IF(AND('Mapa Riesgos de Gestión'!$AH$16="Muy Baja",'Mapa Riesgos de Gestión'!$AJ$16="Mayor"),CONCATENATE("R10C",'Mapa Riesgos de Gestión'!$S$16),"")</f>
        <v>R10C3</v>
      </c>
      <c r="AE55" s="45" t="e">
        <f>IF(AND('Mapa Riesgos de Gestión'!#REF!="Muy Baja",'Mapa Riesgos de Gestión'!#REF!="Mayor"),CONCATENATE("R10C",'Mapa Riesgos de Gestión'!#REF!),"")</f>
        <v>#REF!</v>
      </c>
      <c r="AF55" s="45" t="e">
        <f>IF(AND('Mapa Riesgos de Gestión'!#REF!="Muy Baja",'Mapa Riesgos de Gestión'!#REF!="Mayor"),CONCATENATE("R10C",'Mapa Riesgos de Gestión'!#REF!),"")</f>
        <v>#REF!</v>
      </c>
      <c r="AG55" s="46" t="e">
        <f>IF(AND('Mapa Riesgos de Gestión'!#REF!="Muy Baja",'Mapa Riesgos de Gestión'!#REF!="Mayor"),CONCATENATE("R10C",'Mapa Riesgos de Gestión'!#REF!),"")</f>
        <v>#REF!</v>
      </c>
      <c r="AH55" s="47" t="str">
        <f>IF(AND('Mapa Riesgos de Gestión'!$AH$14="Muy Baja",'Mapa Riesgos de Gestión'!$AJ$14="Catastrófico"),CONCATENATE("R10C",'Mapa Riesgos de Gestión'!$S$14),"")</f>
        <v/>
      </c>
      <c r="AI55" s="48" t="str">
        <f>IF(AND('Mapa Riesgos de Gestión'!$AH$15="Muy Baja",'Mapa Riesgos de Gestión'!$AJ$15="Catastrófico"),CONCATENATE("R10C",'Mapa Riesgos de Gestión'!$S$15),"")</f>
        <v/>
      </c>
      <c r="AJ55" s="48" t="str">
        <f>IF(AND('Mapa Riesgos de Gestión'!$AH$16="Muy Baja",'Mapa Riesgos de Gestión'!$AJ$16="Catastrófico"),CONCATENATE("R10C",'Mapa Riesgos de Gestión'!$S$16),"")</f>
        <v/>
      </c>
      <c r="AK55" s="48" t="e">
        <f>IF(AND('Mapa Riesgos de Gestión'!#REF!="Muy Baja",'Mapa Riesgos de Gestión'!#REF!="Catastrófico"),CONCATENATE("R10C",'Mapa Riesgos de Gestión'!#REF!),"")</f>
        <v>#REF!</v>
      </c>
      <c r="AL55" s="48" t="e">
        <f>IF(AND('Mapa Riesgos de Gestión'!#REF!="Muy Baja",'Mapa Riesgos de Gestión'!#REF!="Catastrófico"),CONCATENATE("R10C",'Mapa Riesgos de Gestión'!#REF!),"")</f>
        <v>#REF!</v>
      </c>
      <c r="AM55" s="49" t="e">
        <f>IF(AND('Mapa Riesgos de Gestión'!#REF!="Muy Baja",'Mapa Riesgos de Gestión'!#REF!="Catastrófico"),CONCATENATE("R10C",'Mapa Riesgos de Gestión'!#REF!),"")</f>
        <v>#REF!</v>
      </c>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35">
      <c r="A56" s="69"/>
      <c r="B56" s="69"/>
      <c r="C56" s="69"/>
      <c r="D56" s="69"/>
      <c r="E56" s="69"/>
      <c r="F56" s="69"/>
      <c r="G56" s="69"/>
      <c r="H56" s="69"/>
      <c r="I56" s="69"/>
      <c r="J56" s="1054" t="s">
        <v>317</v>
      </c>
      <c r="K56" s="1055"/>
      <c r="L56" s="1055"/>
      <c r="M56" s="1055"/>
      <c r="N56" s="1055"/>
      <c r="O56" s="1072"/>
      <c r="P56" s="1054" t="s">
        <v>318</v>
      </c>
      <c r="Q56" s="1055"/>
      <c r="R56" s="1055"/>
      <c r="S56" s="1055"/>
      <c r="T56" s="1055"/>
      <c r="U56" s="1072"/>
      <c r="V56" s="1054" t="s">
        <v>319</v>
      </c>
      <c r="W56" s="1055"/>
      <c r="X56" s="1055"/>
      <c r="Y56" s="1055"/>
      <c r="Z56" s="1055"/>
      <c r="AA56" s="1072"/>
      <c r="AB56" s="1054" t="s">
        <v>320</v>
      </c>
      <c r="AC56" s="1093"/>
      <c r="AD56" s="1055"/>
      <c r="AE56" s="1055"/>
      <c r="AF56" s="1055"/>
      <c r="AG56" s="1072"/>
      <c r="AH56" s="1054" t="s">
        <v>321</v>
      </c>
      <c r="AI56" s="1055"/>
      <c r="AJ56" s="1055"/>
      <c r="AK56" s="1055"/>
      <c r="AL56" s="1055"/>
      <c r="AM56" s="1072"/>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35">
      <c r="A57" s="69"/>
      <c r="B57" s="69"/>
      <c r="C57" s="69"/>
      <c r="D57" s="69"/>
      <c r="E57" s="69"/>
      <c r="F57" s="69"/>
      <c r="G57" s="69"/>
      <c r="H57" s="69"/>
      <c r="I57" s="69"/>
      <c r="J57" s="1058"/>
      <c r="K57" s="1057"/>
      <c r="L57" s="1057"/>
      <c r="M57" s="1057"/>
      <c r="N57" s="1057"/>
      <c r="O57" s="1073"/>
      <c r="P57" s="1058"/>
      <c r="Q57" s="1057"/>
      <c r="R57" s="1057"/>
      <c r="S57" s="1057"/>
      <c r="T57" s="1057"/>
      <c r="U57" s="1073"/>
      <c r="V57" s="1058"/>
      <c r="W57" s="1057"/>
      <c r="X57" s="1057"/>
      <c r="Y57" s="1057"/>
      <c r="Z57" s="1057"/>
      <c r="AA57" s="1073"/>
      <c r="AB57" s="1058"/>
      <c r="AC57" s="1057"/>
      <c r="AD57" s="1057"/>
      <c r="AE57" s="1057"/>
      <c r="AF57" s="1057"/>
      <c r="AG57" s="1073"/>
      <c r="AH57" s="1058"/>
      <c r="AI57" s="1057"/>
      <c r="AJ57" s="1057"/>
      <c r="AK57" s="1057"/>
      <c r="AL57" s="1057"/>
      <c r="AM57" s="1073"/>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35">
      <c r="A58" s="69"/>
      <c r="B58" s="69"/>
      <c r="C58" s="69"/>
      <c r="D58" s="69"/>
      <c r="E58" s="69"/>
      <c r="F58" s="69"/>
      <c r="G58" s="69"/>
      <c r="H58" s="69"/>
      <c r="I58" s="69"/>
      <c r="J58" s="1058"/>
      <c r="K58" s="1057"/>
      <c r="L58" s="1057"/>
      <c r="M58" s="1057"/>
      <c r="N58" s="1057"/>
      <c r="O58" s="1073"/>
      <c r="P58" s="1058"/>
      <c r="Q58" s="1057"/>
      <c r="R58" s="1057"/>
      <c r="S58" s="1057"/>
      <c r="T58" s="1057"/>
      <c r="U58" s="1073"/>
      <c r="V58" s="1058"/>
      <c r="W58" s="1057"/>
      <c r="X58" s="1057"/>
      <c r="Y58" s="1057"/>
      <c r="Z58" s="1057"/>
      <c r="AA58" s="1073"/>
      <c r="AB58" s="1058"/>
      <c r="AC58" s="1057"/>
      <c r="AD58" s="1057"/>
      <c r="AE58" s="1057"/>
      <c r="AF58" s="1057"/>
      <c r="AG58" s="1073"/>
      <c r="AH58" s="1058"/>
      <c r="AI58" s="1057"/>
      <c r="AJ58" s="1057"/>
      <c r="AK58" s="1057"/>
      <c r="AL58" s="1057"/>
      <c r="AM58" s="1073"/>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35">
      <c r="A59" s="69"/>
      <c r="B59" s="69"/>
      <c r="C59" s="69"/>
      <c r="D59" s="69"/>
      <c r="E59" s="69"/>
      <c r="F59" s="69"/>
      <c r="G59" s="69"/>
      <c r="H59" s="69"/>
      <c r="I59" s="69"/>
      <c r="J59" s="1058"/>
      <c r="K59" s="1057"/>
      <c r="L59" s="1057"/>
      <c r="M59" s="1057"/>
      <c r="N59" s="1057"/>
      <c r="O59" s="1073"/>
      <c r="P59" s="1058"/>
      <c r="Q59" s="1057"/>
      <c r="R59" s="1057"/>
      <c r="S59" s="1057"/>
      <c r="T59" s="1057"/>
      <c r="U59" s="1073"/>
      <c r="V59" s="1058"/>
      <c r="W59" s="1057"/>
      <c r="X59" s="1057"/>
      <c r="Y59" s="1057"/>
      <c r="Z59" s="1057"/>
      <c r="AA59" s="1073"/>
      <c r="AB59" s="1058"/>
      <c r="AC59" s="1057"/>
      <c r="AD59" s="1057"/>
      <c r="AE59" s="1057"/>
      <c r="AF59" s="1057"/>
      <c r="AG59" s="1073"/>
      <c r="AH59" s="1058"/>
      <c r="AI59" s="1057"/>
      <c r="AJ59" s="1057"/>
      <c r="AK59" s="1057"/>
      <c r="AL59" s="1057"/>
      <c r="AM59" s="1073"/>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35">
      <c r="A60" s="69"/>
      <c r="B60" s="69"/>
      <c r="C60" s="69"/>
      <c r="D60" s="69"/>
      <c r="E60" s="69"/>
      <c r="F60" s="69"/>
      <c r="G60" s="69"/>
      <c r="H60" s="69"/>
      <c r="I60" s="69"/>
      <c r="J60" s="1058"/>
      <c r="K60" s="1057"/>
      <c r="L60" s="1057"/>
      <c r="M60" s="1057"/>
      <c r="N60" s="1057"/>
      <c r="O60" s="1073"/>
      <c r="P60" s="1058"/>
      <c r="Q60" s="1057"/>
      <c r="R60" s="1057"/>
      <c r="S60" s="1057"/>
      <c r="T60" s="1057"/>
      <c r="U60" s="1073"/>
      <c r="V60" s="1058"/>
      <c r="W60" s="1057"/>
      <c r="X60" s="1057"/>
      <c r="Y60" s="1057"/>
      <c r="Z60" s="1057"/>
      <c r="AA60" s="1073"/>
      <c r="AB60" s="1058"/>
      <c r="AC60" s="1057"/>
      <c r="AD60" s="1057"/>
      <c r="AE60" s="1057"/>
      <c r="AF60" s="1057"/>
      <c r="AG60" s="1073"/>
      <c r="AH60" s="1058"/>
      <c r="AI60" s="1057"/>
      <c r="AJ60" s="1057"/>
      <c r="AK60" s="1057"/>
      <c r="AL60" s="1057"/>
      <c r="AM60" s="1073"/>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ht="15" thickBot="1" x14ac:dyDescent="0.4">
      <c r="A61" s="69"/>
      <c r="B61" s="69"/>
      <c r="C61" s="69"/>
      <c r="D61" s="69"/>
      <c r="E61" s="69"/>
      <c r="F61" s="69"/>
      <c r="G61" s="69"/>
      <c r="H61" s="69"/>
      <c r="I61" s="69"/>
      <c r="J61" s="1059"/>
      <c r="K61" s="1060"/>
      <c r="L61" s="1060"/>
      <c r="M61" s="1060"/>
      <c r="N61" s="1060"/>
      <c r="O61" s="1074"/>
      <c r="P61" s="1059"/>
      <c r="Q61" s="1060"/>
      <c r="R61" s="1060"/>
      <c r="S61" s="1060"/>
      <c r="T61" s="1060"/>
      <c r="U61" s="1074"/>
      <c r="V61" s="1059"/>
      <c r="W61" s="1060"/>
      <c r="X61" s="1060"/>
      <c r="Y61" s="1060"/>
      <c r="Z61" s="1060"/>
      <c r="AA61" s="1074"/>
      <c r="AB61" s="1059"/>
      <c r="AC61" s="1060"/>
      <c r="AD61" s="1060"/>
      <c r="AE61" s="1060"/>
      <c r="AF61" s="1060"/>
      <c r="AG61" s="1074"/>
      <c r="AH61" s="1059"/>
      <c r="AI61" s="1060"/>
      <c r="AJ61" s="1060"/>
      <c r="AK61" s="1060"/>
      <c r="AL61" s="1060"/>
      <c r="AM61" s="1074"/>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80" ht="15" customHeight="1" x14ac:dyDescent="0.35">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69"/>
      <c r="AV63" s="69"/>
      <c r="AW63" s="69"/>
      <c r="AX63" s="69"/>
      <c r="AY63" s="69"/>
      <c r="AZ63" s="69"/>
      <c r="BA63" s="69"/>
      <c r="BB63" s="69"/>
      <c r="BC63" s="69"/>
      <c r="BD63" s="69"/>
      <c r="BE63" s="69"/>
      <c r="BF63" s="69"/>
      <c r="BG63" s="69"/>
      <c r="BH63" s="69"/>
    </row>
    <row r="64" spans="1:80" ht="15" customHeight="1" x14ac:dyDescent="0.35">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69"/>
      <c r="AV64" s="69"/>
      <c r="AW64" s="69"/>
      <c r="AX64" s="69"/>
      <c r="AY64" s="69"/>
      <c r="AZ64" s="69"/>
      <c r="BA64" s="69"/>
      <c r="BB64" s="69"/>
      <c r="BC64" s="69"/>
      <c r="BD64" s="69"/>
      <c r="BE64" s="69"/>
      <c r="BF64" s="69"/>
      <c r="BG64" s="69"/>
      <c r="BH64" s="69"/>
    </row>
    <row r="65" spans="1:60" x14ac:dyDescent="0.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row>
    <row r="66" spans="1:60" x14ac:dyDescent="0.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row>
    <row r="67" spans="1:60" x14ac:dyDescent="0.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row>
    <row r="68" spans="1:60" x14ac:dyDescent="0.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row>
    <row r="69" spans="1:60" x14ac:dyDescent="0.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row>
    <row r="70" spans="1:60" x14ac:dyDescent="0.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row>
    <row r="71" spans="1:60" x14ac:dyDescent="0.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row>
    <row r="72" spans="1:60" x14ac:dyDescent="0.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row>
    <row r="73" spans="1:60" x14ac:dyDescent="0.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row>
    <row r="74" spans="1:60" x14ac:dyDescent="0.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row>
    <row r="75" spans="1:60" x14ac:dyDescent="0.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row>
    <row r="76" spans="1:60" x14ac:dyDescent="0.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row>
    <row r="77" spans="1:60" x14ac:dyDescent="0.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row>
    <row r="78" spans="1:60" x14ac:dyDescent="0.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row>
    <row r="79" spans="1:60" x14ac:dyDescent="0.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row>
    <row r="80" spans="1:60" x14ac:dyDescent="0.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row>
    <row r="81" spans="1:60" x14ac:dyDescent="0.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row>
    <row r="82" spans="1:60" x14ac:dyDescent="0.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row>
    <row r="83" spans="1:60" x14ac:dyDescent="0.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row>
    <row r="84" spans="1:60" x14ac:dyDescent="0.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row>
    <row r="85" spans="1:60" x14ac:dyDescent="0.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row>
    <row r="86" spans="1:60" x14ac:dyDescent="0.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row>
    <row r="87" spans="1:60" x14ac:dyDescent="0.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row>
    <row r="88" spans="1:60" x14ac:dyDescent="0.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row>
    <row r="89" spans="1:60" x14ac:dyDescent="0.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row>
    <row r="90" spans="1:60" x14ac:dyDescent="0.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row>
    <row r="91" spans="1:60" x14ac:dyDescent="0.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row>
    <row r="92" spans="1:60" x14ac:dyDescent="0.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row>
    <row r="93" spans="1:60" x14ac:dyDescent="0.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row>
    <row r="94" spans="1:60" x14ac:dyDescent="0.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row>
    <row r="95" spans="1:60" x14ac:dyDescent="0.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row>
    <row r="96" spans="1:60" x14ac:dyDescent="0.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row>
    <row r="97" spans="1:60" x14ac:dyDescent="0.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row>
    <row r="98" spans="1:60" x14ac:dyDescent="0.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row>
    <row r="99" spans="1:60" x14ac:dyDescent="0.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row>
    <row r="100" spans="1:60" x14ac:dyDescent="0.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row>
    <row r="101" spans="1:60" x14ac:dyDescent="0.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row>
    <row r="102" spans="1:60" x14ac:dyDescent="0.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row>
    <row r="103" spans="1:60" x14ac:dyDescent="0.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row>
    <row r="104" spans="1:60" x14ac:dyDescent="0.3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row>
    <row r="105" spans="1:60" x14ac:dyDescent="0.3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row>
    <row r="106" spans="1:60" x14ac:dyDescent="0.3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row>
    <row r="107" spans="1:60" x14ac:dyDescent="0.3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row>
    <row r="108" spans="1:60" x14ac:dyDescent="0.3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row>
    <row r="109" spans="1:60" x14ac:dyDescent="0.3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row>
    <row r="110" spans="1:60" x14ac:dyDescent="0.3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row>
    <row r="111" spans="1:60" x14ac:dyDescent="0.3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row>
    <row r="112" spans="1:60" x14ac:dyDescent="0.3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row>
    <row r="113" spans="1:60" x14ac:dyDescent="0.3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row>
    <row r="114" spans="1:60" x14ac:dyDescent="0.3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row>
    <row r="115" spans="1:60" x14ac:dyDescent="0.3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row>
    <row r="116" spans="1:60" x14ac:dyDescent="0.3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row>
    <row r="117" spans="1:60" x14ac:dyDescent="0.3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row>
    <row r="118" spans="1:60" x14ac:dyDescent="0.3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row>
    <row r="119" spans="1:60" x14ac:dyDescent="0.3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row>
    <row r="120" spans="1:60" x14ac:dyDescent="0.3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row>
    <row r="121" spans="1:60" x14ac:dyDescent="0.3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row>
    <row r="122" spans="1:60" x14ac:dyDescent="0.3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row>
    <row r="123" spans="1:60" x14ac:dyDescent="0.3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row>
    <row r="124" spans="1:60" x14ac:dyDescent="0.3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row>
    <row r="125" spans="1:60" x14ac:dyDescent="0.3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row>
    <row r="126" spans="1:60" x14ac:dyDescent="0.3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row>
    <row r="127" spans="1:60" x14ac:dyDescent="0.3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row>
    <row r="128" spans="1:60" x14ac:dyDescent="0.3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row>
    <row r="129" spans="1:60" x14ac:dyDescent="0.3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row>
    <row r="130" spans="1:60" x14ac:dyDescent="0.3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row>
    <row r="131" spans="1:60" x14ac:dyDescent="0.3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row>
    <row r="132" spans="1:60" x14ac:dyDescent="0.3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row>
    <row r="133" spans="1:60" x14ac:dyDescent="0.3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row>
    <row r="134" spans="1:60" x14ac:dyDescent="0.3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row>
    <row r="135" spans="1:60" x14ac:dyDescent="0.3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row>
    <row r="136" spans="1:60" x14ac:dyDescent="0.3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row>
    <row r="137" spans="1:60" x14ac:dyDescent="0.3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row>
    <row r="138" spans="1:60" x14ac:dyDescent="0.3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row>
    <row r="139" spans="1:60" x14ac:dyDescent="0.3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row>
    <row r="140" spans="1:60" x14ac:dyDescent="0.3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row>
    <row r="141" spans="1:60" x14ac:dyDescent="0.3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row>
    <row r="142" spans="1:60" x14ac:dyDescent="0.3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row>
    <row r="143" spans="1:60" x14ac:dyDescent="0.3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row>
    <row r="144" spans="1:60" x14ac:dyDescent="0.3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row>
    <row r="145" spans="1:60" x14ac:dyDescent="0.3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row>
    <row r="146" spans="1:60" x14ac:dyDescent="0.3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row>
    <row r="147" spans="1:60" x14ac:dyDescent="0.3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row>
    <row r="148" spans="1:60" x14ac:dyDescent="0.3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row>
    <row r="149" spans="1:60" x14ac:dyDescent="0.3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row>
    <row r="150" spans="1:60" x14ac:dyDescent="0.3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row>
    <row r="151" spans="1:60" x14ac:dyDescent="0.3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row>
    <row r="152" spans="1:60" x14ac:dyDescent="0.3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row>
    <row r="153" spans="1:60" x14ac:dyDescent="0.3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row>
    <row r="154" spans="1:60" x14ac:dyDescent="0.3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row>
    <row r="155" spans="1:60" x14ac:dyDescent="0.3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row>
    <row r="156" spans="1:60" x14ac:dyDescent="0.3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row>
    <row r="157" spans="1:60" x14ac:dyDescent="0.3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row>
    <row r="158" spans="1:60" x14ac:dyDescent="0.3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row>
    <row r="159" spans="1:60" x14ac:dyDescent="0.3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row>
    <row r="160" spans="1:60" x14ac:dyDescent="0.3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row>
    <row r="161" spans="1:60" x14ac:dyDescent="0.3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row>
    <row r="162" spans="1:60" x14ac:dyDescent="0.3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row>
    <row r="163" spans="1:60" x14ac:dyDescent="0.3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row>
    <row r="164" spans="1:60" x14ac:dyDescent="0.3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row>
    <row r="165" spans="1:60" x14ac:dyDescent="0.3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row>
    <row r="166" spans="1:60" x14ac:dyDescent="0.3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row>
    <row r="167" spans="1:60" x14ac:dyDescent="0.3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row>
    <row r="168" spans="1:60" x14ac:dyDescent="0.3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row>
    <row r="169" spans="1:60" x14ac:dyDescent="0.3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row>
    <row r="170" spans="1:60" x14ac:dyDescent="0.3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row>
    <row r="171" spans="1:60" x14ac:dyDescent="0.3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row>
    <row r="172" spans="1:60" x14ac:dyDescent="0.3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row>
    <row r="173" spans="1:60" x14ac:dyDescent="0.3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row>
    <row r="174" spans="1:60" x14ac:dyDescent="0.3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row>
    <row r="175" spans="1:60" x14ac:dyDescent="0.3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row>
    <row r="176" spans="1:60" x14ac:dyDescent="0.3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row>
    <row r="177" spans="1:60" x14ac:dyDescent="0.3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row>
    <row r="178" spans="1:60" x14ac:dyDescent="0.3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row>
    <row r="179" spans="1:60" x14ac:dyDescent="0.3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row>
    <row r="180" spans="1:60" x14ac:dyDescent="0.3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row>
    <row r="181" spans="1:60" x14ac:dyDescent="0.3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row>
    <row r="182" spans="1:60" x14ac:dyDescent="0.3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row>
    <row r="183" spans="1:60" x14ac:dyDescent="0.3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row>
    <row r="184" spans="1:60" x14ac:dyDescent="0.3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row>
    <row r="185" spans="1:60" x14ac:dyDescent="0.3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row>
    <row r="186" spans="1:60" x14ac:dyDescent="0.3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row>
    <row r="187" spans="1:60" x14ac:dyDescent="0.3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row>
    <row r="188" spans="1:60" x14ac:dyDescent="0.3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row>
    <row r="189" spans="1:60" x14ac:dyDescent="0.3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row>
    <row r="190" spans="1:60" x14ac:dyDescent="0.3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row>
    <row r="191" spans="1:60" x14ac:dyDescent="0.35">
      <c r="A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row>
    <row r="192" spans="1:60" x14ac:dyDescent="0.35">
      <c r="A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row>
    <row r="193" spans="1:60" x14ac:dyDescent="0.35">
      <c r="A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row>
    <row r="194" spans="1:60" x14ac:dyDescent="0.35">
      <c r="A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row>
    <row r="195" spans="1:60" x14ac:dyDescent="0.35">
      <c r="A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row>
    <row r="196" spans="1:60" x14ac:dyDescent="0.35">
      <c r="A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row>
    <row r="197" spans="1:60" x14ac:dyDescent="0.35">
      <c r="A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row>
    <row r="198" spans="1:60" x14ac:dyDescent="0.35">
      <c r="A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row>
    <row r="199" spans="1:60" x14ac:dyDescent="0.35">
      <c r="A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row>
    <row r="200" spans="1:60" x14ac:dyDescent="0.35">
      <c r="A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row>
    <row r="201" spans="1:60" x14ac:dyDescent="0.35">
      <c r="A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row>
    <row r="202" spans="1:60" x14ac:dyDescent="0.35">
      <c r="A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row>
    <row r="203" spans="1:60" x14ac:dyDescent="0.35">
      <c r="A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row>
    <row r="204" spans="1:60" x14ac:dyDescent="0.35">
      <c r="A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row>
    <row r="205" spans="1:60" x14ac:dyDescent="0.35">
      <c r="A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row>
    <row r="206" spans="1:60" x14ac:dyDescent="0.35">
      <c r="A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row>
    <row r="207" spans="1:60" x14ac:dyDescent="0.35">
      <c r="A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row>
    <row r="208" spans="1:60" x14ac:dyDescent="0.35">
      <c r="A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row>
    <row r="209" spans="1:60" x14ac:dyDescent="0.35">
      <c r="A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row>
    <row r="210" spans="1:60" x14ac:dyDescent="0.35">
      <c r="A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row>
    <row r="211" spans="1:60" x14ac:dyDescent="0.35">
      <c r="A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row>
    <row r="212" spans="1:60" x14ac:dyDescent="0.35">
      <c r="A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row>
    <row r="213" spans="1:60" x14ac:dyDescent="0.35">
      <c r="A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row>
    <row r="214" spans="1:60" x14ac:dyDescent="0.35">
      <c r="A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row>
    <row r="215" spans="1:60" x14ac:dyDescent="0.35">
      <c r="A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row>
    <row r="216" spans="1:60" x14ac:dyDescent="0.35">
      <c r="A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row>
    <row r="217" spans="1:60" x14ac:dyDescent="0.35">
      <c r="A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row>
    <row r="218" spans="1:60" x14ac:dyDescent="0.35">
      <c r="A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row>
    <row r="219" spans="1:60" x14ac:dyDescent="0.35">
      <c r="A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row>
    <row r="220" spans="1:60" x14ac:dyDescent="0.35">
      <c r="A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row>
    <row r="221" spans="1:60" x14ac:dyDescent="0.35">
      <c r="A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row>
    <row r="222" spans="1:60" x14ac:dyDescent="0.35">
      <c r="A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row>
    <row r="223" spans="1:60" x14ac:dyDescent="0.35">
      <c r="A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row>
    <row r="224" spans="1:60" x14ac:dyDescent="0.35">
      <c r="A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row>
    <row r="225" spans="1:60" x14ac:dyDescent="0.35">
      <c r="A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row>
    <row r="226" spans="1:60" x14ac:dyDescent="0.35">
      <c r="A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row>
    <row r="227" spans="1:60" x14ac:dyDescent="0.35">
      <c r="A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row>
    <row r="228" spans="1:60" x14ac:dyDescent="0.35">
      <c r="A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row>
    <row r="229" spans="1:60" x14ac:dyDescent="0.35">
      <c r="A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row>
    <row r="230" spans="1:60" x14ac:dyDescent="0.35">
      <c r="A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row>
    <row r="231" spans="1:60" x14ac:dyDescent="0.35">
      <c r="A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row>
    <row r="232" spans="1:60" x14ac:dyDescent="0.35">
      <c r="A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row>
    <row r="233" spans="1:60" x14ac:dyDescent="0.35">
      <c r="A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row>
    <row r="234" spans="1:60" x14ac:dyDescent="0.35">
      <c r="A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row>
    <row r="235" spans="1:60" x14ac:dyDescent="0.35">
      <c r="A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row>
    <row r="236" spans="1:60" x14ac:dyDescent="0.35">
      <c r="A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row>
    <row r="237" spans="1:60" x14ac:dyDescent="0.35">
      <c r="A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row>
    <row r="238" spans="1:60" x14ac:dyDescent="0.35">
      <c r="A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row>
    <row r="239" spans="1:60" x14ac:dyDescent="0.35">
      <c r="A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row>
    <row r="240" spans="1:60" x14ac:dyDescent="0.35">
      <c r="A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row>
    <row r="241" spans="1:60" x14ac:dyDescent="0.35">
      <c r="A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row>
    <row r="242" spans="1:60" x14ac:dyDescent="0.35">
      <c r="A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row>
    <row r="243" spans="1:60" x14ac:dyDescent="0.35">
      <c r="A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row>
    <row r="244" spans="1:60" x14ac:dyDescent="0.35">
      <c r="A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row>
    <row r="245" spans="1:60" x14ac:dyDescent="0.35">
      <c r="A245" s="69"/>
    </row>
    <row r="246" spans="1:60" x14ac:dyDescent="0.35">
      <c r="A246" s="69"/>
    </row>
    <row r="247" spans="1:60" x14ac:dyDescent="0.35">
      <c r="A247" s="69"/>
    </row>
    <row r="248" spans="1:60" x14ac:dyDescent="0.35">
      <c r="A248" s="69"/>
    </row>
  </sheetData>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R33"/>
  <sheetViews>
    <sheetView topLeftCell="E1" workbookViewId="0">
      <selection activeCell="E6" sqref="E6:I15"/>
    </sheetView>
  </sheetViews>
  <sheetFormatPr baseColWidth="10" defaultColWidth="11.453125" defaultRowHeight="14.5" x14ac:dyDescent="0.35"/>
  <cols>
    <col min="1" max="1" width="37.453125" style="101" bestFit="1" customWidth="1"/>
    <col min="2" max="2" width="40" style="129" customWidth="1"/>
    <col min="3" max="3" width="17.7265625" customWidth="1"/>
    <col min="15" max="15" width="28.26953125" customWidth="1"/>
    <col min="16" max="16" width="30.1796875" customWidth="1"/>
  </cols>
  <sheetData>
    <row r="1" spans="1:18" x14ac:dyDescent="0.35">
      <c r="B1" s="127"/>
      <c r="C1" s="109"/>
      <c r="D1" s="110" t="s">
        <v>323</v>
      </c>
      <c r="E1" s="110" t="s">
        <v>268</v>
      </c>
      <c r="F1" s="110" t="s">
        <v>97</v>
      </c>
      <c r="G1" s="110" t="s">
        <v>99</v>
      </c>
      <c r="H1" s="110" t="s">
        <v>101</v>
      </c>
    </row>
    <row r="2" spans="1:18" x14ac:dyDescent="0.35">
      <c r="B2" s="127"/>
      <c r="C2" s="109"/>
      <c r="D2" s="109" t="str">
        <f>MID(ADDRESS(ROW(D1),COLUMN(D1),4),1,1)</f>
        <v>D</v>
      </c>
      <c r="E2" s="109" t="str">
        <f>MID(ADDRESS(ROW(E1),COLUMN(E1),4),1,1)</f>
        <v>E</v>
      </c>
      <c r="F2" s="109" t="str">
        <f>MID(ADDRESS(ROW(F1),COLUMN(F1),4),1,1)</f>
        <v>F</v>
      </c>
      <c r="G2" s="109" t="str">
        <f>MID(ADDRESS(ROW(G1),COLUMN(G1),4),1,1)</f>
        <v>G</v>
      </c>
      <c r="H2" s="109" t="str">
        <f>MID(ADDRESS(ROW(H1),COLUMN(H1),4),1,1)</f>
        <v>H</v>
      </c>
    </row>
    <row r="3" spans="1:18" x14ac:dyDescent="0.35">
      <c r="A3" s="109">
        <v>5</v>
      </c>
      <c r="B3" s="128" t="s">
        <v>324</v>
      </c>
      <c r="C3" s="109">
        <v>3</v>
      </c>
      <c r="D3" s="111" t="s">
        <v>312</v>
      </c>
      <c r="E3" s="111" t="s">
        <v>312</v>
      </c>
      <c r="F3" s="118" t="s">
        <v>312</v>
      </c>
      <c r="G3" s="118" t="s">
        <v>312</v>
      </c>
      <c r="H3" s="112" t="s">
        <v>310</v>
      </c>
      <c r="J3" s="112" t="s">
        <v>310</v>
      </c>
      <c r="N3" s="102"/>
    </row>
    <row r="4" spans="1:18" ht="31.5" thickBot="1" x14ac:dyDescent="0.4">
      <c r="A4" s="109">
        <v>4</v>
      </c>
      <c r="B4" s="128" t="s">
        <v>325</v>
      </c>
      <c r="C4" s="109">
        <v>4</v>
      </c>
      <c r="D4" s="111" t="s">
        <v>97</v>
      </c>
      <c r="E4" s="111" t="s">
        <v>97</v>
      </c>
      <c r="F4" s="118" t="s">
        <v>312</v>
      </c>
      <c r="G4" s="118" t="s">
        <v>312</v>
      </c>
      <c r="H4" s="112" t="s">
        <v>310</v>
      </c>
      <c r="J4" s="113" t="s">
        <v>312</v>
      </c>
      <c r="N4" s="102"/>
      <c r="O4" s="106" t="s">
        <v>96</v>
      </c>
      <c r="P4">
        <v>1</v>
      </c>
      <c r="Q4" s="103" t="s">
        <v>97</v>
      </c>
      <c r="R4">
        <v>5</v>
      </c>
    </row>
    <row r="5" spans="1:18" ht="31.5" thickBot="1" x14ac:dyDescent="0.4">
      <c r="A5" s="109">
        <v>3</v>
      </c>
      <c r="B5" s="128" t="s">
        <v>326</v>
      </c>
      <c r="C5" s="109">
        <v>5</v>
      </c>
      <c r="D5" s="111" t="s">
        <v>97</v>
      </c>
      <c r="E5" s="111" t="s">
        <v>97</v>
      </c>
      <c r="F5" s="114" t="s">
        <v>97</v>
      </c>
      <c r="G5" s="118" t="s">
        <v>312</v>
      </c>
      <c r="H5" s="112" t="s">
        <v>310</v>
      </c>
      <c r="J5" s="114" t="s">
        <v>97</v>
      </c>
      <c r="N5" s="102"/>
      <c r="O5" s="107" t="s">
        <v>98</v>
      </c>
      <c r="P5">
        <v>6</v>
      </c>
      <c r="Q5" s="104" t="s">
        <v>99</v>
      </c>
      <c r="R5">
        <v>11</v>
      </c>
    </row>
    <row r="6" spans="1:18" ht="47" thickBot="1" x14ac:dyDescent="0.4">
      <c r="A6" s="109">
        <v>2</v>
      </c>
      <c r="B6" s="128" t="s">
        <v>327</v>
      </c>
      <c r="C6" s="109">
        <v>6</v>
      </c>
      <c r="D6" s="111" t="s">
        <v>315</v>
      </c>
      <c r="E6" s="111" t="s">
        <v>97</v>
      </c>
      <c r="F6" s="114" t="s">
        <v>97</v>
      </c>
      <c r="G6" s="118" t="s">
        <v>312</v>
      </c>
      <c r="H6" s="112" t="s">
        <v>310</v>
      </c>
      <c r="J6" s="115" t="s">
        <v>315</v>
      </c>
      <c r="O6" s="108" t="s">
        <v>100</v>
      </c>
      <c r="P6">
        <v>12</v>
      </c>
      <c r="Q6" s="105" t="s">
        <v>101</v>
      </c>
      <c r="R6">
        <v>19</v>
      </c>
    </row>
    <row r="7" spans="1:18" ht="15" thickBot="1" x14ac:dyDescent="0.4">
      <c r="A7" s="109">
        <v>1</v>
      </c>
      <c r="B7" s="128" t="s">
        <v>328</v>
      </c>
      <c r="C7" s="109">
        <v>7</v>
      </c>
      <c r="D7" s="111" t="s">
        <v>315</v>
      </c>
      <c r="E7" s="111" t="s">
        <v>315</v>
      </c>
      <c r="F7" s="111" t="s">
        <v>97</v>
      </c>
      <c r="G7" s="111" t="s">
        <v>312</v>
      </c>
      <c r="H7" s="111" t="s">
        <v>310</v>
      </c>
      <c r="P7">
        <v>16</v>
      </c>
      <c r="Q7" s="105" t="s">
        <v>101</v>
      </c>
    </row>
    <row r="8" spans="1:18" ht="15" thickBot="1" x14ac:dyDescent="0.4"/>
    <row r="9" spans="1:18" x14ac:dyDescent="0.35">
      <c r="G9" s="1094" t="s">
        <v>329</v>
      </c>
      <c r="H9" s="1094"/>
      <c r="I9" s="1094"/>
      <c r="N9" s="863" t="s">
        <v>95</v>
      </c>
      <c r="O9" s="864"/>
      <c r="P9" s="865"/>
    </row>
    <row r="10" spans="1:18" ht="84.75" customHeight="1" thickBot="1" x14ac:dyDescent="0.4">
      <c r="G10" s="116" t="s">
        <v>326</v>
      </c>
      <c r="H10" s="116" t="s">
        <v>97</v>
      </c>
      <c r="I10" s="117" t="str">
        <f ca="1">IFERROR(INDIRECT("Componentes!"&amp;HLOOKUP(H10,Calculo_Impacto,2,FALSE)&amp;VLOOKUP(G10,Calculo_Probabilidad,2,FALSE)),"")</f>
        <v>Moderado</v>
      </c>
      <c r="L10" t="e">
        <f>VLOOKUP($K10,,2,FALSE)</f>
        <v>#N/A</v>
      </c>
      <c r="N10" s="866"/>
      <c r="O10" s="867"/>
      <c r="P10" s="868"/>
    </row>
    <row r="15" spans="1:18" x14ac:dyDescent="0.35">
      <c r="A15" s="125"/>
      <c r="B15" s="130"/>
      <c r="C15" s="122"/>
      <c r="D15" s="1"/>
    </row>
    <row r="16" spans="1:18" ht="26.5" x14ac:dyDescent="0.35">
      <c r="A16" s="136" t="s">
        <v>0</v>
      </c>
      <c r="B16" s="135" t="s">
        <v>330</v>
      </c>
      <c r="C16" s="136" t="s">
        <v>331</v>
      </c>
      <c r="D16" s="1"/>
    </row>
    <row r="17" spans="1:4" s="101" customFormat="1" ht="90" customHeight="1" x14ac:dyDescent="0.35">
      <c r="A17" s="124" t="s">
        <v>332</v>
      </c>
      <c r="B17" s="132" t="s">
        <v>333</v>
      </c>
      <c r="C17" s="134" t="s">
        <v>334</v>
      </c>
      <c r="D17" s="125"/>
    </row>
    <row r="18" spans="1:4" ht="72.5" x14ac:dyDescent="0.35">
      <c r="A18" s="124" t="s">
        <v>335</v>
      </c>
      <c r="B18" s="132" t="s">
        <v>336</v>
      </c>
      <c r="C18" s="134" t="s">
        <v>337</v>
      </c>
      <c r="D18" s="1"/>
    </row>
    <row r="19" spans="1:4" ht="72" x14ac:dyDescent="0.35">
      <c r="A19" s="124" t="s">
        <v>338</v>
      </c>
      <c r="B19" s="132" t="s">
        <v>339</v>
      </c>
      <c r="C19" s="134" t="s">
        <v>340</v>
      </c>
      <c r="D19" s="1"/>
    </row>
    <row r="20" spans="1:4" ht="72" x14ac:dyDescent="0.35">
      <c r="A20" s="124" t="s">
        <v>341</v>
      </c>
      <c r="B20" s="132" t="s">
        <v>342</v>
      </c>
      <c r="C20" s="134" t="s">
        <v>343</v>
      </c>
      <c r="D20" s="1"/>
    </row>
    <row r="21" spans="1:4" ht="108" x14ac:dyDescent="0.35">
      <c r="A21" s="124" t="s">
        <v>344</v>
      </c>
      <c r="B21" s="132" t="s">
        <v>345</v>
      </c>
      <c r="C21" s="134" t="s">
        <v>346</v>
      </c>
      <c r="D21" s="1"/>
    </row>
    <row r="22" spans="1:4" ht="84" x14ac:dyDescent="0.35">
      <c r="A22" s="124" t="s">
        <v>347</v>
      </c>
      <c r="B22" s="132" t="s">
        <v>348</v>
      </c>
      <c r="C22" s="123"/>
      <c r="D22" s="1"/>
    </row>
    <row r="23" spans="1:4" ht="72" x14ac:dyDescent="0.35">
      <c r="A23" s="124" t="s">
        <v>349</v>
      </c>
      <c r="B23" s="132" t="s">
        <v>350</v>
      </c>
      <c r="C23" s="123"/>
      <c r="D23" s="1"/>
    </row>
    <row r="24" spans="1:4" ht="72.5" x14ac:dyDescent="0.35">
      <c r="A24" s="124" t="s">
        <v>42</v>
      </c>
      <c r="B24" s="131" t="s">
        <v>351</v>
      </c>
      <c r="C24" s="123"/>
      <c r="D24" s="1"/>
    </row>
    <row r="25" spans="1:4" ht="60.5" x14ac:dyDescent="0.35">
      <c r="A25" s="124" t="s">
        <v>352</v>
      </c>
      <c r="B25" s="131" t="s">
        <v>353</v>
      </c>
      <c r="C25" s="123"/>
      <c r="D25" s="1"/>
    </row>
    <row r="26" spans="1:4" ht="84.5" x14ac:dyDescent="0.35">
      <c r="A26" s="124" t="s">
        <v>354</v>
      </c>
      <c r="B26" s="131" t="s">
        <v>355</v>
      </c>
      <c r="C26" s="123"/>
      <c r="D26" s="1"/>
    </row>
    <row r="27" spans="1:4" ht="96.5" x14ac:dyDescent="0.35">
      <c r="A27" s="124" t="s">
        <v>356</v>
      </c>
      <c r="B27" s="131" t="s">
        <v>357</v>
      </c>
      <c r="C27" s="123"/>
      <c r="D27" s="1"/>
    </row>
    <row r="28" spans="1:4" ht="72.5" x14ac:dyDescent="0.35">
      <c r="A28" s="124" t="s">
        <v>358</v>
      </c>
      <c r="B28" s="131" t="s">
        <v>359</v>
      </c>
      <c r="C28" s="123"/>
      <c r="D28" s="1"/>
    </row>
    <row r="29" spans="1:4" ht="48.5" x14ac:dyDescent="0.35">
      <c r="A29" s="124" t="s">
        <v>360</v>
      </c>
      <c r="B29" s="131" t="s">
        <v>361</v>
      </c>
      <c r="C29" s="123"/>
      <c r="D29" s="1"/>
    </row>
    <row r="30" spans="1:4" ht="96.5" x14ac:dyDescent="0.35">
      <c r="A30" s="124" t="s">
        <v>362</v>
      </c>
      <c r="B30" s="131" t="s">
        <v>363</v>
      </c>
      <c r="C30" s="123"/>
      <c r="D30" s="1"/>
    </row>
    <row r="31" spans="1:4" ht="60.5" x14ac:dyDescent="0.35">
      <c r="A31" s="124" t="s">
        <v>364</v>
      </c>
      <c r="B31" s="131" t="s">
        <v>365</v>
      </c>
      <c r="C31" s="123"/>
      <c r="D31" s="1"/>
    </row>
    <row r="32" spans="1:4" ht="96.5" x14ac:dyDescent="0.35">
      <c r="A32" s="124" t="s">
        <v>366</v>
      </c>
      <c r="B32" s="131" t="s">
        <v>367</v>
      </c>
      <c r="C32" s="123"/>
      <c r="D32" s="1"/>
    </row>
    <row r="33" spans="1:4" x14ac:dyDescent="0.35">
      <c r="A33" s="126"/>
      <c r="B33" s="133"/>
      <c r="C33" s="71"/>
      <c r="D33" s="1"/>
    </row>
  </sheetData>
  <protectedRanges>
    <protectedRange sqref="G10:H10" name="Rango1_2_1"/>
  </protectedRanges>
  <mergeCells count="2">
    <mergeCell ref="G9:I9"/>
    <mergeCell ref="N9:P10"/>
  </mergeCells>
  <conditionalFormatting sqref="D3:H7">
    <cfRule type="cellIs" dxfId="7" priority="5" operator="equal">
      <formula>$Y$5</formula>
    </cfRule>
    <cfRule type="cellIs" dxfId="6" priority="6" operator="equal">
      <formula>$Y$4</formula>
    </cfRule>
    <cfRule type="cellIs" dxfId="5" priority="7" operator="equal">
      <formula>$Y$3</formula>
    </cfRule>
    <cfRule type="cellIs" dxfId="4" priority="8" operator="equal">
      <formula>$Y$2</formula>
    </cfRule>
  </conditionalFormatting>
  <conditionalFormatting sqref="I10">
    <cfRule type="cellIs" dxfId="3" priority="1" operator="equal">
      <formula>$Y$5</formula>
    </cfRule>
    <cfRule type="cellIs" dxfId="2" priority="2" operator="equal">
      <formula>$Y$4</formula>
    </cfRule>
    <cfRule type="cellIs" dxfId="1" priority="3" operator="equal">
      <formula>$Y$3</formula>
    </cfRule>
    <cfRule type="cellIs" dxfId="0" priority="4" operator="equal">
      <formula>$Y$2</formula>
    </cfRule>
  </conditionalFormatting>
  <dataValidations count="2">
    <dataValidation type="list" allowBlank="1" showInputMessage="1" showErrorMessage="1" sqref="G10">
      <formula1>$B$3:$B$7</formula1>
    </dataValidation>
    <dataValidation type="list" allowBlank="1" showInputMessage="1" showErrorMessage="1" sqref="H10">
      <formula1>$D$1:$H$1</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FF00"/>
  </sheetPr>
  <dimension ref="A1:D18"/>
  <sheetViews>
    <sheetView showGridLines="0" workbookViewId="0">
      <selection activeCell="E30" sqref="E30:E34"/>
    </sheetView>
  </sheetViews>
  <sheetFormatPr baseColWidth="10" defaultColWidth="11.453125" defaultRowHeight="14.5" x14ac:dyDescent="0.35"/>
  <cols>
    <col min="1" max="1" width="26.453125" customWidth="1"/>
    <col min="2" max="2" width="27.453125" customWidth="1"/>
    <col min="3" max="3" width="33.453125" customWidth="1"/>
    <col min="4" max="4" width="66.1796875" customWidth="1"/>
    <col min="5" max="5" width="21.81640625" customWidth="1"/>
    <col min="6" max="6" width="31" customWidth="1"/>
  </cols>
  <sheetData>
    <row r="1" spans="1:4" s="202" customFormat="1" ht="32.25" customHeight="1" thickBot="1" x14ac:dyDescent="0.4">
      <c r="A1" s="200" t="s">
        <v>368</v>
      </c>
      <c r="B1" s="200" t="s">
        <v>369</v>
      </c>
      <c r="C1" s="201" t="s">
        <v>370</v>
      </c>
      <c r="D1" s="200" t="s">
        <v>371</v>
      </c>
    </row>
    <row r="2" spans="1:4" ht="69.75" customHeight="1" x14ac:dyDescent="0.35">
      <c r="A2" s="173" t="s">
        <v>372</v>
      </c>
      <c r="B2" s="176" t="s">
        <v>373</v>
      </c>
      <c r="C2" s="173" t="s">
        <v>346</v>
      </c>
      <c r="D2" s="199" t="s">
        <v>374</v>
      </c>
    </row>
    <row r="3" spans="1:4" ht="57" customHeight="1" x14ac:dyDescent="0.35">
      <c r="A3" s="174" t="s">
        <v>375</v>
      </c>
      <c r="B3" s="177" t="s">
        <v>373</v>
      </c>
      <c r="C3" s="174" t="s">
        <v>346</v>
      </c>
      <c r="D3" s="195" t="s">
        <v>359</v>
      </c>
    </row>
    <row r="4" spans="1:4" ht="36" x14ac:dyDescent="0.35">
      <c r="A4" s="174" t="s">
        <v>376</v>
      </c>
      <c r="B4" s="177" t="s">
        <v>373</v>
      </c>
      <c r="C4" s="174" t="s">
        <v>346</v>
      </c>
      <c r="D4" s="195" t="s">
        <v>353</v>
      </c>
    </row>
    <row r="5" spans="1:4" ht="67.5" customHeight="1" x14ac:dyDescent="0.35">
      <c r="A5" s="174" t="s">
        <v>377</v>
      </c>
      <c r="B5" s="177" t="s">
        <v>373</v>
      </c>
      <c r="C5" s="174" t="s">
        <v>346</v>
      </c>
      <c r="D5" s="195" t="s">
        <v>355</v>
      </c>
    </row>
    <row r="6" spans="1:4" ht="45.75" customHeight="1" x14ac:dyDescent="0.35">
      <c r="A6" s="174" t="s">
        <v>378</v>
      </c>
      <c r="B6" s="177" t="s">
        <v>373</v>
      </c>
      <c r="C6" s="174" t="s">
        <v>346</v>
      </c>
      <c r="D6" s="195" t="s">
        <v>379</v>
      </c>
    </row>
    <row r="7" spans="1:4" ht="80.25" customHeight="1" x14ac:dyDescent="0.35">
      <c r="A7" s="174" t="s">
        <v>380</v>
      </c>
      <c r="B7" s="177" t="s">
        <v>373</v>
      </c>
      <c r="C7" s="174" t="s">
        <v>346</v>
      </c>
      <c r="D7" s="195" t="s">
        <v>381</v>
      </c>
    </row>
    <row r="8" spans="1:4" ht="57" customHeight="1" x14ac:dyDescent="0.35">
      <c r="A8" s="174" t="s">
        <v>382</v>
      </c>
      <c r="B8" s="177" t="s">
        <v>383</v>
      </c>
      <c r="C8" s="174" t="s">
        <v>346</v>
      </c>
      <c r="D8" s="195" t="s">
        <v>384</v>
      </c>
    </row>
    <row r="9" spans="1:4" ht="58.5" customHeight="1" x14ac:dyDescent="0.35">
      <c r="A9" s="174" t="s">
        <v>385</v>
      </c>
      <c r="B9" s="177" t="s">
        <v>383</v>
      </c>
      <c r="C9" s="174" t="s">
        <v>386</v>
      </c>
      <c r="D9" s="195" t="s">
        <v>387</v>
      </c>
    </row>
    <row r="10" spans="1:4" ht="55.5" customHeight="1" x14ac:dyDescent="0.35">
      <c r="A10" s="174" t="s">
        <v>388</v>
      </c>
      <c r="B10" s="177" t="s">
        <v>383</v>
      </c>
      <c r="C10" s="174" t="s">
        <v>346</v>
      </c>
      <c r="D10" s="195" t="s">
        <v>389</v>
      </c>
    </row>
    <row r="11" spans="1:4" ht="51" customHeight="1" x14ac:dyDescent="0.35">
      <c r="A11" s="195" t="s">
        <v>390</v>
      </c>
      <c r="B11" s="177" t="s">
        <v>383</v>
      </c>
      <c r="C11" s="174" t="s">
        <v>346</v>
      </c>
      <c r="D11" s="195" t="s">
        <v>391</v>
      </c>
    </row>
    <row r="12" spans="1:4" ht="36" x14ac:dyDescent="0.35">
      <c r="A12" s="174" t="s">
        <v>392</v>
      </c>
      <c r="B12" s="177" t="s">
        <v>393</v>
      </c>
      <c r="C12" s="174" t="s">
        <v>346</v>
      </c>
      <c r="D12" s="195" t="s">
        <v>365</v>
      </c>
    </row>
    <row r="13" spans="1:4" ht="69" customHeight="1" x14ac:dyDescent="0.35">
      <c r="A13" s="174" t="s">
        <v>394</v>
      </c>
      <c r="B13" s="177" t="s">
        <v>393</v>
      </c>
      <c r="C13" s="174" t="s">
        <v>346</v>
      </c>
      <c r="D13" s="195" t="s">
        <v>395</v>
      </c>
    </row>
    <row r="14" spans="1:4" ht="64.5" customHeight="1" x14ac:dyDescent="0.35">
      <c r="A14" s="174" t="s">
        <v>347</v>
      </c>
      <c r="B14" s="177" t="s">
        <v>396</v>
      </c>
      <c r="C14" s="174" t="s">
        <v>397</v>
      </c>
      <c r="D14" s="195" t="s">
        <v>348</v>
      </c>
    </row>
    <row r="15" spans="1:4" ht="64.5" customHeight="1" x14ac:dyDescent="0.35">
      <c r="A15" s="174" t="s">
        <v>398</v>
      </c>
      <c r="B15" s="177" t="s">
        <v>396</v>
      </c>
      <c r="C15" s="174" t="s">
        <v>397</v>
      </c>
      <c r="D15" s="195" t="s">
        <v>399</v>
      </c>
    </row>
    <row r="16" spans="1:4" ht="63.75" customHeight="1" x14ac:dyDescent="0.35">
      <c r="A16" s="174" t="s">
        <v>7</v>
      </c>
      <c r="B16" s="177" t="s">
        <v>396</v>
      </c>
      <c r="C16" s="174" t="s">
        <v>397</v>
      </c>
      <c r="D16" s="195" t="s">
        <v>351</v>
      </c>
    </row>
    <row r="17" spans="1:4" ht="63.75" customHeight="1" x14ac:dyDescent="0.35">
      <c r="A17" s="174" t="s">
        <v>400</v>
      </c>
      <c r="B17" s="177" t="s">
        <v>396</v>
      </c>
      <c r="C17" s="174" t="s">
        <v>401</v>
      </c>
      <c r="D17" s="195" t="s">
        <v>402</v>
      </c>
    </row>
    <row r="18" spans="1:4" ht="81" customHeight="1" thickBot="1" x14ac:dyDescent="0.4">
      <c r="A18" s="198" t="s">
        <v>403</v>
      </c>
      <c r="B18" s="178" t="s">
        <v>396</v>
      </c>
      <c r="C18" s="175" t="s">
        <v>404</v>
      </c>
      <c r="D18" s="198" t="s">
        <v>405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249977111117893"/>
  </sheetPr>
  <dimension ref="B1:F16"/>
  <sheetViews>
    <sheetView workbookViewId="0">
      <selection activeCell="F6" sqref="F6"/>
    </sheetView>
  </sheetViews>
  <sheetFormatPr baseColWidth="10" defaultColWidth="14.26953125" defaultRowHeight="13" x14ac:dyDescent="0.3"/>
  <cols>
    <col min="1" max="2" width="14.26953125" style="71"/>
    <col min="3" max="3" width="17" style="71" customWidth="1"/>
    <col min="4" max="4" width="14.26953125" style="71"/>
    <col min="5" max="5" width="46" style="71" customWidth="1"/>
    <col min="6" max="16384" width="14.26953125" style="71"/>
  </cols>
  <sheetData>
    <row r="1" spans="2:6" ht="24" customHeight="1" thickBot="1" x14ac:dyDescent="0.35">
      <c r="B1" s="1095" t="s">
        <v>406</v>
      </c>
      <c r="C1" s="1096"/>
      <c r="D1" s="1096"/>
      <c r="E1" s="1096"/>
      <c r="F1" s="1097"/>
    </row>
    <row r="2" spans="2:6" ht="16" thickBot="1" x14ac:dyDescent="0.4">
      <c r="B2" s="72"/>
      <c r="C2" s="72"/>
      <c r="D2" s="72"/>
      <c r="E2" s="72"/>
      <c r="F2" s="72"/>
    </row>
    <row r="3" spans="2:6" ht="16" thickBot="1" x14ac:dyDescent="0.35">
      <c r="B3" s="1099" t="s">
        <v>407</v>
      </c>
      <c r="C3" s="1100"/>
      <c r="D3" s="1100"/>
      <c r="E3" s="84" t="s">
        <v>68</v>
      </c>
      <c r="F3" s="85" t="s">
        <v>408</v>
      </c>
    </row>
    <row r="4" spans="2:6" ht="31" x14ac:dyDescent="0.3">
      <c r="B4" s="1101" t="s">
        <v>409</v>
      </c>
      <c r="C4" s="1103" t="s">
        <v>9</v>
      </c>
      <c r="D4" s="73" t="s">
        <v>410</v>
      </c>
      <c r="E4" s="74" t="s">
        <v>411</v>
      </c>
      <c r="F4" s="75">
        <v>0.25</v>
      </c>
    </row>
    <row r="5" spans="2:6" ht="46.5" x14ac:dyDescent="0.3">
      <c r="B5" s="1102"/>
      <c r="C5" s="1104"/>
      <c r="D5" s="76" t="s">
        <v>412</v>
      </c>
      <c r="E5" s="77" t="s">
        <v>413</v>
      </c>
      <c r="F5" s="78">
        <v>0.15</v>
      </c>
    </row>
    <row r="6" spans="2:6" ht="46.5" x14ac:dyDescent="0.3">
      <c r="B6" s="1102"/>
      <c r="C6" s="1104"/>
      <c r="D6" s="76" t="s">
        <v>414</v>
      </c>
      <c r="E6" s="77" t="s">
        <v>415</v>
      </c>
      <c r="F6" s="78">
        <v>0.1</v>
      </c>
    </row>
    <row r="7" spans="2:6" ht="62" x14ac:dyDescent="0.3">
      <c r="B7" s="1102"/>
      <c r="C7" s="1104" t="s">
        <v>10</v>
      </c>
      <c r="D7" s="76" t="s">
        <v>416</v>
      </c>
      <c r="E7" s="77" t="s">
        <v>417</v>
      </c>
      <c r="F7" s="78">
        <v>0.25</v>
      </c>
    </row>
    <row r="8" spans="2:6" ht="31" x14ac:dyDescent="0.3">
      <c r="B8" s="1102"/>
      <c r="C8" s="1104"/>
      <c r="D8" s="76" t="s">
        <v>418</v>
      </c>
      <c r="E8" s="77" t="s">
        <v>419</v>
      </c>
      <c r="F8" s="78">
        <v>0.15</v>
      </c>
    </row>
    <row r="9" spans="2:6" ht="46.5" x14ac:dyDescent="0.3">
      <c r="B9" s="1102" t="s">
        <v>420</v>
      </c>
      <c r="C9" s="1104" t="s">
        <v>12</v>
      </c>
      <c r="D9" s="76" t="s">
        <v>421</v>
      </c>
      <c r="E9" s="77" t="s">
        <v>422</v>
      </c>
      <c r="F9" s="79" t="s">
        <v>423</v>
      </c>
    </row>
    <row r="10" spans="2:6" ht="46.5" x14ac:dyDescent="0.3">
      <c r="B10" s="1102"/>
      <c r="C10" s="1104"/>
      <c r="D10" s="76" t="s">
        <v>424</v>
      </c>
      <c r="E10" s="77" t="s">
        <v>425</v>
      </c>
      <c r="F10" s="79" t="s">
        <v>423</v>
      </c>
    </row>
    <row r="11" spans="2:6" ht="46.5" x14ac:dyDescent="0.3">
      <c r="B11" s="1102"/>
      <c r="C11" s="1104" t="s">
        <v>55</v>
      </c>
      <c r="D11" s="76" t="s">
        <v>426</v>
      </c>
      <c r="E11" s="77" t="s">
        <v>427</v>
      </c>
      <c r="F11" s="79" t="s">
        <v>423</v>
      </c>
    </row>
    <row r="12" spans="2:6" ht="46.5" x14ac:dyDescent="0.3">
      <c r="B12" s="1102"/>
      <c r="C12" s="1104"/>
      <c r="D12" s="76" t="s">
        <v>428</v>
      </c>
      <c r="E12" s="77" t="s">
        <v>429</v>
      </c>
      <c r="F12" s="79" t="s">
        <v>423</v>
      </c>
    </row>
    <row r="13" spans="2:6" ht="31" x14ac:dyDescent="0.3">
      <c r="B13" s="1102"/>
      <c r="C13" s="1104" t="s">
        <v>56</v>
      </c>
      <c r="D13" s="76" t="s">
        <v>430</v>
      </c>
      <c r="E13" s="77" t="s">
        <v>431</v>
      </c>
      <c r="F13" s="79" t="s">
        <v>423</v>
      </c>
    </row>
    <row r="14" spans="2:6" ht="16" thickBot="1" x14ac:dyDescent="0.35">
      <c r="B14" s="1105"/>
      <c r="C14" s="1106"/>
      <c r="D14" s="80" t="s">
        <v>432</v>
      </c>
      <c r="E14" s="81" t="s">
        <v>433</v>
      </c>
      <c r="F14" s="82" t="s">
        <v>423</v>
      </c>
    </row>
    <row r="15" spans="2:6" ht="49.5" customHeight="1" x14ac:dyDescent="0.3">
      <c r="B15" s="1098" t="s">
        <v>434</v>
      </c>
      <c r="C15" s="1098"/>
      <c r="D15" s="1098"/>
      <c r="E15" s="1098"/>
      <c r="F15" s="1098"/>
    </row>
    <row r="16" spans="2:6" ht="27" customHeight="1" x14ac:dyDescent="0.3">
      <c r="B16" s="83"/>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B2:E26"/>
  <sheetViews>
    <sheetView topLeftCell="A4" workbookViewId="0">
      <selection activeCell="B5" sqref="B5"/>
    </sheetView>
  </sheetViews>
  <sheetFormatPr baseColWidth="10" defaultColWidth="11.453125" defaultRowHeight="14.5" x14ac:dyDescent="0.35"/>
  <cols>
    <col min="2" max="2" width="29.26953125" customWidth="1"/>
    <col min="4" max="4" width="29.26953125" customWidth="1"/>
    <col min="5" max="5" width="39.54296875" customWidth="1"/>
  </cols>
  <sheetData>
    <row r="2" spans="2:5" x14ac:dyDescent="0.35">
      <c r="B2" s="181" t="s">
        <v>435</v>
      </c>
      <c r="E2" s="180" t="s">
        <v>436</v>
      </c>
    </row>
    <row r="3" spans="2:5" x14ac:dyDescent="0.35">
      <c r="B3" s="181" t="s">
        <v>437</v>
      </c>
      <c r="E3" s="180" t="s">
        <v>438</v>
      </c>
    </row>
    <row r="4" spans="2:5" x14ac:dyDescent="0.35">
      <c r="B4" s="181" t="s">
        <v>439</v>
      </c>
      <c r="E4" s="180" t="s">
        <v>440</v>
      </c>
    </row>
    <row r="5" spans="2:5" x14ac:dyDescent="0.35">
      <c r="B5" s="181" t="s">
        <v>441</v>
      </c>
    </row>
    <row r="8" spans="2:5" x14ac:dyDescent="0.35">
      <c r="B8" s="182" t="s">
        <v>442</v>
      </c>
    </row>
    <row r="9" spans="2:5" x14ac:dyDescent="0.35">
      <c r="B9" s="182" t="s">
        <v>443</v>
      </c>
    </row>
    <row r="10" spans="2:5" x14ac:dyDescent="0.35">
      <c r="B10" s="182" t="s">
        <v>444</v>
      </c>
    </row>
    <row r="13" spans="2:5" x14ac:dyDescent="0.35">
      <c r="B13" s="137" t="s">
        <v>445</v>
      </c>
      <c r="D13" s="183" t="s">
        <v>446</v>
      </c>
    </row>
    <row r="14" spans="2:5" x14ac:dyDescent="0.35">
      <c r="B14" s="137" t="s">
        <v>447</v>
      </c>
      <c r="D14" s="183" t="s">
        <v>448</v>
      </c>
    </row>
    <row r="15" spans="2:5" x14ac:dyDescent="0.35">
      <c r="B15" s="137" t="s">
        <v>449</v>
      </c>
      <c r="D15" s="183" t="s">
        <v>450</v>
      </c>
    </row>
    <row r="16" spans="2:5" x14ac:dyDescent="0.35">
      <c r="B16" s="137" t="s">
        <v>446</v>
      </c>
    </row>
    <row r="17" spans="2:2" x14ac:dyDescent="0.35">
      <c r="B17" s="137" t="s">
        <v>448</v>
      </c>
    </row>
    <row r="18" spans="2:2" x14ac:dyDescent="0.35">
      <c r="B18" s="137" t="s">
        <v>451</v>
      </c>
    </row>
    <row r="19" spans="2:2" x14ac:dyDescent="0.35">
      <c r="B19" s="137" t="s">
        <v>452</v>
      </c>
    </row>
    <row r="21" spans="2:2" x14ac:dyDescent="0.35">
      <c r="B21" s="184" t="s">
        <v>437</v>
      </c>
    </row>
    <row r="22" spans="2:2" x14ac:dyDescent="0.35">
      <c r="B22" s="184" t="s">
        <v>453</v>
      </c>
    </row>
    <row r="23" spans="2:2" x14ac:dyDescent="0.35">
      <c r="B23" s="184" t="s">
        <v>454</v>
      </c>
    </row>
    <row r="25" spans="2:2" x14ac:dyDescent="0.35">
      <c r="B25" s="179" t="s">
        <v>455</v>
      </c>
    </row>
    <row r="26" spans="2:2" x14ac:dyDescent="0.35">
      <c r="B26" s="179" t="s">
        <v>456</v>
      </c>
    </row>
  </sheetData>
  <sortState ref="B2:B5">
    <sortCondition ref="B2:B5"/>
  </sortState>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FF00"/>
  </sheetPr>
  <dimension ref="A3:A21"/>
  <sheetViews>
    <sheetView workbookViewId="0">
      <selection activeCell="E19" sqref="E19"/>
    </sheetView>
  </sheetViews>
  <sheetFormatPr baseColWidth="10" defaultColWidth="11.453125" defaultRowHeight="13" x14ac:dyDescent="0.3"/>
  <cols>
    <col min="1" max="1" width="32.81640625" style="1" customWidth="1"/>
    <col min="2" max="16384" width="11.453125" style="1"/>
  </cols>
  <sheetData>
    <row r="3" spans="1:1" x14ac:dyDescent="0.3">
      <c r="A3" s="2" t="s">
        <v>410</v>
      </c>
    </row>
    <row r="4" spans="1:1" x14ac:dyDescent="0.3">
      <c r="A4" s="2" t="s">
        <v>412</v>
      </c>
    </row>
    <row r="5" spans="1:1" x14ac:dyDescent="0.3">
      <c r="A5" s="2" t="s">
        <v>414</v>
      </c>
    </row>
    <row r="6" spans="1:1" x14ac:dyDescent="0.3">
      <c r="A6" s="2" t="s">
        <v>416</v>
      </c>
    </row>
    <row r="7" spans="1:1" x14ac:dyDescent="0.3">
      <c r="A7" s="2" t="s">
        <v>418</v>
      </c>
    </row>
    <row r="8" spans="1:1" x14ac:dyDescent="0.3">
      <c r="A8" s="2" t="s">
        <v>421</v>
      </c>
    </row>
    <row r="9" spans="1:1" x14ac:dyDescent="0.3">
      <c r="A9" s="2" t="s">
        <v>424</v>
      </c>
    </row>
    <row r="10" spans="1:1" x14ac:dyDescent="0.3">
      <c r="A10" s="2" t="s">
        <v>426</v>
      </c>
    </row>
    <row r="11" spans="1:1" x14ac:dyDescent="0.3">
      <c r="A11" s="2" t="s">
        <v>428</v>
      </c>
    </row>
    <row r="12" spans="1:1" x14ac:dyDescent="0.3">
      <c r="A12" s="2" t="s">
        <v>457</v>
      </c>
    </row>
    <row r="13" spans="1:1" x14ac:dyDescent="0.3">
      <c r="A13" s="2" t="s">
        <v>458</v>
      </c>
    </row>
    <row r="14" spans="1:1" x14ac:dyDescent="0.3">
      <c r="A14" s="2" t="s">
        <v>459</v>
      </c>
    </row>
    <row r="16" spans="1:1" x14ac:dyDescent="0.3">
      <c r="A16" s="2" t="s">
        <v>454</v>
      </c>
    </row>
    <row r="17" spans="1:1" x14ac:dyDescent="0.3">
      <c r="A17" s="2" t="s">
        <v>435</v>
      </c>
    </row>
    <row r="18" spans="1:1" x14ac:dyDescent="0.3">
      <c r="A18" s="2" t="s">
        <v>437</v>
      </c>
    </row>
    <row r="20" spans="1:1" x14ac:dyDescent="0.3">
      <c r="A20" s="2" t="s">
        <v>443</v>
      </c>
    </row>
    <row r="21" spans="1:1" x14ac:dyDescent="0.3">
      <c r="A21" s="2" t="s">
        <v>444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249977111117893"/>
  </sheetPr>
  <dimension ref="A1:BU65"/>
  <sheetViews>
    <sheetView showGridLines="0" topLeftCell="AC1" zoomScale="45" zoomScaleNormal="10" zoomScaleSheetLayoutView="70" workbookViewId="0">
      <selection activeCell="AU1" sqref="AU1:AU4"/>
    </sheetView>
  </sheetViews>
  <sheetFormatPr baseColWidth="10" defaultColWidth="0" defaultRowHeight="14.5" zeroHeight="1" x14ac:dyDescent="0.35"/>
  <cols>
    <col min="1" max="1" width="16.453125" style="93" customWidth="1"/>
    <col min="2" max="2" width="21.1796875" style="93" customWidth="1"/>
    <col min="3" max="3" width="37.54296875" style="93" customWidth="1"/>
    <col min="4" max="4" width="62.54296875" style="93" customWidth="1"/>
    <col min="5" max="5" width="25.1796875" style="93" customWidth="1"/>
    <col min="6" max="6" width="22.1796875" style="93" customWidth="1"/>
    <col min="7" max="7" width="28" style="93" customWidth="1"/>
    <col min="8" max="8" width="36.54296875" style="93" customWidth="1"/>
    <col min="9" max="9" width="27.54296875" style="93" customWidth="1"/>
    <col min="10" max="10" width="32.54296875" style="93" customWidth="1"/>
    <col min="11" max="11" width="19.81640625" style="93" customWidth="1"/>
    <col min="12" max="12" width="17" style="93" customWidth="1"/>
    <col min="13" max="13" width="11.453125" style="93" customWidth="1"/>
    <col min="14" max="14" width="14.7265625" style="93" customWidth="1"/>
    <col min="15" max="15" width="17.26953125" style="93" customWidth="1"/>
    <col min="16" max="16" width="11.453125" style="93" customWidth="1"/>
    <col min="17" max="17" width="17.7265625" style="93" customWidth="1"/>
    <col min="18" max="18" width="11.453125" style="93" customWidth="1"/>
    <col min="19" max="19" width="30.7265625" style="93" customWidth="1"/>
    <col min="20" max="20" width="42.81640625" style="93" customWidth="1"/>
    <col min="21" max="21" width="25.7265625" style="93" customWidth="1"/>
    <col min="22" max="22" width="24.81640625" style="93" customWidth="1"/>
    <col min="23" max="23" width="45" style="93" customWidth="1"/>
    <col min="24" max="24" width="37.54296875" style="93" customWidth="1"/>
    <col min="25" max="25" width="18.7265625" style="93" customWidth="1"/>
    <col min="26" max="26" width="11.453125" style="93" customWidth="1"/>
    <col min="27" max="27" width="20.81640625" style="93" customWidth="1"/>
    <col min="28" max="28" width="22" style="93" customWidth="1"/>
    <col min="29" max="29" width="20.7265625" style="93" customWidth="1"/>
    <col min="30" max="30" width="11.453125" style="93" customWidth="1"/>
    <col min="31" max="31" width="23" style="93" customWidth="1"/>
    <col min="32" max="32" width="14.453125" style="93" customWidth="1"/>
    <col min="33" max="39" width="11.453125" style="93" customWidth="1"/>
    <col min="40" max="40" width="41.26953125" style="93" customWidth="1"/>
    <col min="41" max="41" width="24.453125" style="93" customWidth="1"/>
    <col min="42" max="42" width="32.7265625" style="93" customWidth="1"/>
    <col min="43" max="43" width="22.1796875" style="93" customWidth="1"/>
    <col min="44" max="44" width="20.54296875" style="93" customWidth="1"/>
    <col min="45" max="45" width="13.7265625" style="93" customWidth="1"/>
    <col min="46" max="46" width="26.81640625" style="93" customWidth="1"/>
    <col min="47" max="47" width="35.7265625" style="93" customWidth="1"/>
    <col min="48" max="73" width="0" style="93" hidden="1" customWidth="1"/>
    <col min="74" max="16384" width="11.453125" style="93" hidden="1"/>
  </cols>
  <sheetData>
    <row r="1" spans="1:73" s="138" customFormat="1" ht="18.649999999999999" customHeight="1" x14ac:dyDescent="0.35">
      <c r="A1" s="185"/>
      <c r="B1" s="185"/>
      <c r="C1" s="778" t="s">
        <v>57</v>
      </c>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79"/>
      <c r="AQ1" s="779"/>
      <c r="AR1" s="779"/>
      <c r="AS1" s="779"/>
      <c r="AT1" s="779"/>
      <c r="AU1" s="784" t="s">
        <v>58</v>
      </c>
    </row>
    <row r="2" spans="1:73" s="138" customFormat="1" ht="10.5" customHeight="1" x14ac:dyDescent="0.35">
      <c r="A2" s="185"/>
      <c r="B2" s="185"/>
      <c r="C2" s="780"/>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c r="AT2" s="781"/>
      <c r="AU2" s="785"/>
    </row>
    <row r="3" spans="1:73" s="138" customFormat="1" ht="10.5" customHeight="1" x14ac:dyDescent="0.35">
      <c r="A3" s="185"/>
      <c r="B3" s="185"/>
      <c r="C3" s="780"/>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c r="AT3" s="781"/>
      <c r="AU3" s="785"/>
    </row>
    <row r="4" spans="1:73" s="138" customFormat="1" ht="19.5" customHeight="1" thickBot="1" x14ac:dyDescent="0.4">
      <c r="A4" s="186"/>
      <c r="B4" s="186"/>
      <c r="C4" s="782"/>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6"/>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row>
    <row r="5" spans="1:73" s="138" customFormat="1" ht="27" x14ac:dyDescent="0.35">
      <c r="A5" s="186"/>
      <c r="B5" s="186"/>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4"/>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row>
    <row r="6" spans="1:73" s="138" customFormat="1" ht="18.75" customHeight="1" x14ac:dyDescent="0.35">
      <c r="A6" s="527" t="s">
        <v>0</v>
      </c>
      <c r="B6" s="527"/>
      <c r="C6" s="278" t="s">
        <v>388</v>
      </c>
      <c r="D6" s="205" t="s">
        <v>22</v>
      </c>
      <c r="E6" s="281">
        <v>44547</v>
      </c>
      <c r="F6" s="207" t="s">
        <v>23</v>
      </c>
      <c r="G6" s="206"/>
      <c r="H6" s="542"/>
      <c r="I6" s="543"/>
      <c r="J6" s="596"/>
      <c r="K6" s="596"/>
      <c r="L6" s="596"/>
    </row>
    <row r="7" spans="1:73" s="187" customFormat="1" ht="8.25" customHeight="1" thickBot="1" x14ac:dyDescent="0.4">
      <c r="A7" s="528"/>
      <c r="B7" s="528"/>
      <c r="C7" s="528"/>
      <c r="D7" s="528"/>
      <c r="E7" s="528"/>
      <c r="F7" s="529"/>
      <c r="G7" s="529"/>
      <c r="H7" s="529"/>
      <c r="I7" s="529"/>
      <c r="J7" s="529"/>
      <c r="K7" s="529"/>
      <c r="L7" s="529"/>
      <c r="M7" s="529"/>
      <c r="N7" s="529"/>
      <c r="O7" s="529"/>
      <c r="P7" s="529"/>
      <c r="Q7" s="529"/>
      <c r="R7" s="529"/>
    </row>
    <row r="8" spans="1:73" s="138" customFormat="1" ht="30" customHeight="1" x14ac:dyDescent="0.35">
      <c r="A8" s="522" t="s">
        <v>24</v>
      </c>
      <c r="B8" s="520"/>
      <c r="C8" s="520"/>
      <c r="D8" s="520"/>
      <c r="E8" s="520"/>
      <c r="F8" s="520"/>
      <c r="G8" s="520"/>
      <c r="H8" s="520"/>
      <c r="I8" s="520"/>
      <c r="J8" s="521"/>
      <c r="K8" s="522" t="s">
        <v>25</v>
      </c>
      <c r="L8" s="520"/>
      <c r="M8" s="520"/>
      <c r="N8" s="520"/>
      <c r="O8" s="520"/>
      <c r="P8" s="520"/>
      <c r="Q8" s="521"/>
      <c r="R8" s="522" t="s">
        <v>26</v>
      </c>
      <c r="S8" s="520"/>
      <c r="T8" s="520"/>
      <c r="U8" s="520"/>
      <c r="V8" s="520"/>
      <c r="W8" s="520"/>
      <c r="X8" s="520"/>
      <c r="Y8" s="520"/>
      <c r="Z8" s="520"/>
      <c r="AA8" s="520"/>
      <c r="AB8" s="520"/>
      <c r="AC8" s="520"/>
      <c r="AD8" s="520"/>
      <c r="AE8" s="520"/>
      <c r="AF8" s="521"/>
      <c r="AG8" s="597" t="s">
        <v>27</v>
      </c>
      <c r="AH8" s="601"/>
      <c r="AI8" s="601"/>
      <c r="AJ8" s="601"/>
      <c r="AK8" s="601"/>
      <c r="AL8" s="601"/>
      <c r="AM8" s="598"/>
      <c r="AN8" s="522" t="s">
        <v>28</v>
      </c>
      <c r="AO8" s="520"/>
      <c r="AP8" s="521"/>
      <c r="AQ8" s="597" t="s">
        <v>29</v>
      </c>
      <c r="AR8" s="601"/>
      <c r="AS8" s="598"/>
      <c r="AT8" s="597" t="s">
        <v>30</v>
      </c>
      <c r="AU8" s="598"/>
    </row>
    <row r="9" spans="1:73" s="196" customFormat="1" ht="23.25" customHeight="1" x14ac:dyDescent="0.35">
      <c r="A9" s="538" t="s">
        <v>31</v>
      </c>
      <c r="B9" s="533" t="s">
        <v>0</v>
      </c>
      <c r="C9" s="533" t="s">
        <v>32</v>
      </c>
      <c r="D9" s="533" t="s">
        <v>33</v>
      </c>
      <c r="E9" s="533" t="s">
        <v>34</v>
      </c>
      <c r="F9" s="533" t="s">
        <v>1</v>
      </c>
      <c r="G9" s="533" t="s">
        <v>2</v>
      </c>
      <c r="H9" s="533" t="s">
        <v>3</v>
      </c>
      <c r="I9" s="533" t="s">
        <v>4</v>
      </c>
      <c r="J9" s="593" t="s">
        <v>5</v>
      </c>
      <c r="K9" s="538" t="s">
        <v>59</v>
      </c>
      <c r="L9" s="533" t="s">
        <v>36</v>
      </c>
      <c r="M9" s="533" t="s">
        <v>37</v>
      </c>
      <c r="N9" s="533" t="s">
        <v>1</v>
      </c>
      <c r="O9" s="533" t="s">
        <v>40</v>
      </c>
      <c r="P9" s="533" t="s">
        <v>60</v>
      </c>
      <c r="Q9" s="593" t="s">
        <v>6</v>
      </c>
      <c r="R9" s="764" t="s">
        <v>41</v>
      </c>
      <c r="S9" s="533" t="s">
        <v>42</v>
      </c>
      <c r="T9" s="533" t="s">
        <v>43</v>
      </c>
      <c r="U9" s="533" t="s">
        <v>44</v>
      </c>
      <c r="V9" s="533" t="s">
        <v>45</v>
      </c>
      <c r="W9" s="533" t="s">
        <v>46</v>
      </c>
      <c r="X9" s="533" t="s">
        <v>47</v>
      </c>
      <c r="Y9" s="533" t="s">
        <v>56</v>
      </c>
      <c r="Z9" s="533" t="s">
        <v>61</v>
      </c>
      <c r="AA9" s="533"/>
      <c r="AB9" s="533" t="s">
        <v>62</v>
      </c>
      <c r="AC9" s="533" t="s">
        <v>63</v>
      </c>
      <c r="AD9" s="533"/>
      <c r="AE9" s="533" t="s">
        <v>64</v>
      </c>
      <c r="AF9" s="593" t="s">
        <v>65</v>
      </c>
      <c r="AG9" s="764" t="s">
        <v>49</v>
      </c>
      <c r="AH9" s="735" t="s">
        <v>50</v>
      </c>
      <c r="AI9" s="735" t="s">
        <v>37</v>
      </c>
      <c r="AJ9" s="735" t="s">
        <v>51</v>
      </c>
      <c r="AK9" s="735" t="s">
        <v>37</v>
      </c>
      <c r="AL9" s="735" t="s">
        <v>52</v>
      </c>
      <c r="AM9" s="608" t="s">
        <v>13</v>
      </c>
      <c r="AN9" s="538" t="s">
        <v>14</v>
      </c>
      <c r="AO9" s="533" t="s">
        <v>15</v>
      </c>
      <c r="AP9" s="593" t="s">
        <v>16</v>
      </c>
      <c r="AQ9" s="538" t="s">
        <v>17</v>
      </c>
      <c r="AR9" s="533" t="s">
        <v>53</v>
      </c>
      <c r="AS9" s="593" t="s">
        <v>18</v>
      </c>
      <c r="AT9" s="604" t="s">
        <v>54</v>
      </c>
      <c r="AU9" s="599" t="s">
        <v>19</v>
      </c>
    </row>
    <row r="10" spans="1:73" s="197" customFormat="1" ht="24" customHeight="1" thickBot="1" x14ac:dyDescent="0.4">
      <c r="A10" s="539"/>
      <c r="B10" s="534"/>
      <c r="C10" s="534"/>
      <c r="D10" s="534"/>
      <c r="E10" s="534"/>
      <c r="F10" s="534"/>
      <c r="G10" s="534"/>
      <c r="H10" s="534"/>
      <c r="I10" s="534"/>
      <c r="J10" s="594"/>
      <c r="K10" s="539"/>
      <c r="L10" s="534"/>
      <c r="M10" s="534"/>
      <c r="N10" s="534"/>
      <c r="O10" s="534"/>
      <c r="P10" s="534"/>
      <c r="Q10" s="594"/>
      <c r="R10" s="765"/>
      <c r="S10" s="734"/>
      <c r="T10" s="734"/>
      <c r="U10" s="734"/>
      <c r="V10" s="734"/>
      <c r="W10" s="734"/>
      <c r="X10" s="734"/>
      <c r="Y10" s="734"/>
      <c r="Z10" s="734"/>
      <c r="AA10" s="734"/>
      <c r="AB10" s="734"/>
      <c r="AC10" s="734"/>
      <c r="AD10" s="734"/>
      <c r="AE10" s="734"/>
      <c r="AF10" s="763"/>
      <c r="AG10" s="766"/>
      <c r="AH10" s="736"/>
      <c r="AI10" s="736"/>
      <c r="AJ10" s="736"/>
      <c r="AK10" s="736"/>
      <c r="AL10" s="736"/>
      <c r="AM10" s="609"/>
      <c r="AN10" s="789"/>
      <c r="AO10" s="734"/>
      <c r="AP10" s="763"/>
      <c r="AQ10" s="539"/>
      <c r="AR10" s="534"/>
      <c r="AS10" s="594"/>
      <c r="AT10" s="788"/>
      <c r="AU10" s="787"/>
    </row>
    <row r="11" spans="1:73" s="188" customFormat="1" ht="114.75" customHeight="1" x14ac:dyDescent="0.35">
      <c r="A11" s="584" t="s">
        <v>487</v>
      </c>
      <c r="B11" s="687" t="s">
        <v>394</v>
      </c>
      <c r="C11" s="689" t="s">
        <v>346</v>
      </c>
      <c r="D11" s="689" t="s">
        <v>395</v>
      </c>
      <c r="E11" s="670" t="s">
        <v>473</v>
      </c>
      <c r="F11" s="670" t="s">
        <v>440</v>
      </c>
      <c r="G11" s="670" t="s">
        <v>474</v>
      </c>
      <c r="H11" s="670" t="s">
        <v>475</v>
      </c>
      <c r="I11" s="678" t="s">
        <v>480</v>
      </c>
      <c r="J11" s="670" t="s">
        <v>450</v>
      </c>
      <c r="K11" s="581">
        <v>1</v>
      </c>
      <c r="L11" s="562" t="s">
        <v>328</v>
      </c>
      <c r="M11" s="550">
        <v>0.2</v>
      </c>
      <c r="N11" s="672" t="s">
        <v>97</v>
      </c>
      <c r="O11" s="674">
        <v>0.6</v>
      </c>
      <c r="P11" s="674">
        <v>0.12</v>
      </c>
      <c r="Q11" s="676" t="s">
        <v>97</v>
      </c>
      <c r="R11" s="214">
        <v>1</v>
      </c>
      <c r="S11" s="322" t="s">
        <v>462</v>
      </c>
      <c r="T11" s="322" t="s">
        <v>460</v>
      </c>
      <c r="U11" s="322" t="s">
        <v>461</v>
      </c>
      <c r="V11" s="322" t="s">
        <v>463</v>
      </c>
      <c r="W11" s="322" t="s">
        <v>464</v>
      </c>
      <c r="X11" s="322" t="s">
        <v>465</v>
      </c>
      <c r="Y11" s="322" t="s">
        <v>466</v>
      </c>
      <c r="Z11" s="230">
        <v>100</v>
      </c>
      <c r="AA11" s="231" t="s">
        <v>299</v>
      </c>
      <c r="AB11" s="232" t="s">
        <v>299</v>
      </c>
      <c r="AC11" s="233" t="s">
        <v>299</v>
      </c>
      <c r="AD11" s="234">
        <v>100</v>
      </c>
      <c r="AE11" s="234" t="s">
        <v>456</v>
      </c>
      <c r="AF11" s="652" t="s">
        <v>299</v>
      </c>
      <c r="AG11" s="654">
        <v>0.2</v>
      </c>
      <c r="AH11" s="656" t="s">
        <v>251</v>
      </c>
      <c r="AI11" s="660">
        <v>0.2</v>
      </c>
      <c r="AJ11" s="663" t="s">
        <v>97</v>
      </c>
      <c r="AK11" s="660">
        <v>0.6</v>
      </c>
      <c r="AL11" s="666" t="s">
        <v>97</v>
      </c>
      <c r="AM11" s="622" t="s">
        <v>441</v>
      </c>
      <c r="AN11" s="322" t="s">
        <v>478</v>
      </c>
      <c r="AO11" s="214"/>
      <c r="AP11" s="338"/>
      <c r="AQ11" s="338"/>
      <c r="AR11" s="327"/>
      <c r="AS11" s="214"/>
      <c r="AT11" s="327"/>
      <c r="AU11" s="328"/>
    </row>
    <row r="12" spans="1:73" s="188" customFormat="1" ht="89.25" customHeight="1" thickBot="1" x14ac:dyDescent="0.4">
      <c r="A12" s="595"/>
      <c r="B12" s="688"/>
      <c r="C12" s="690"/>
      <c r="D12" s="690"/>
      <c r="E12" s="767"/>
      <c r="F12" s="767"/>
      <c r="G12" s="767"/>
      <c r="H12" s="767"/>
      <c r="I12" s="767"/>
      <c r="J12" s="671"/>
      <c r="K12" s="583"/>
      <c r="L12" s="536"/>
      <c r="M12" s="557"/>
      <c r="N12" s="673"/>
      <c r="O12" s="675"/>
      <c r="P12" s="675"/>
      <c r="Q12" s="677"/>
      <c r="R12" s="217">
        <v>2</v>
      </c>
      <c r="S12" s="306" t="s">
        <v>467</v>
      </c>
      <c r="T12" s="306" t="s">
        <v>460</v>
      </c>
      <c r="U12" s="306" t="s">
        <v>472</v>
      </c>
      <c r="V12" s="306" t="s">
        <v>468</v>
      </c>
      <c r="W12" s="306" t="s">
        <v>469</v>
      </c>
      <c r="X12" s="306" t="s">
        <v>470</v>
      </c>
      <c r="Y12" s="306" t="s">
        <v>471</v>
      </c>
      <c r="Z12" s="308">
        <v>100</v>
      </c>
      <c r="AA12" s="309" t="s">
        <v>299</v>
      </c>
      <c r="AB12" s="310" t="s">
        <v>299</v>
      </c>
      <c r="AC12" s="311" t="s">
        <v>299</v>
      </c>
      <c r="AD12" s="312">
        <v>100</v>
      </c>
      <c r="AE12" s="312" t="s">
        <v>456</v>
      </c>
      <c r="AF12" s="653"/>
      <c r="AG12" s="655"/>
      <c r="AH12" s="657"/>
      <c r="AI12" s="662"/>
      <c r="AJ12" s="665"/>
      <c r="AK12" s="662"/>
      <c r="AL12" s="668"/>
      <c r="AM12" s="624"/>
      <c r="AN12" s="306" t="s">
        <v>479</v>
      </c>
      <c r="AO12" s="217"/>
      <c r="AP12" s="342"/>
      <c r="AQ12" s="342"/>
      <c r="AR12" s="218"/>
      <c r="AS12" s="217"/>
      <c r="AT12" s="218"/>
      <c r="AU12" s="219"/>
    </row>
    <row r="13" spans="1:73" s="188" customFormat="1" ht="90" customHeight="1" x14ac:dyDescent="0.35">
      <c r="A13" s="584" t="s">
        <v>486</v>
      </c>
      <c r="B13" s="687" t="s">
        <v>388</v>
      </c>
      <c r="C13" s="689" t="s">
        <v>346</v>
      </c>
      <c r="D13" s="689" t="s">
        <v>389</v>
      </c>
      <c r="E13" s="678" t="s">
        <v>488</v>
      </c>
      <c r="F13" s="670" t="s">
        <v>440</v>
      </c>
      <c r="G13" s="670" t="s">
        <v>489</v>
      </c>
      <c r="H13" s="670" t="s">
        <v>490</v>
      </c>
      <c r="I13" s="678" t="s">
        <v>491</v>
      </c>
      <c r="J13" s="670" t="s">
        <v>450</v>
      </c>
      <c r="K13" s="581">
        <v>2</v>
      </c>
      <c r="L13" s="562" t="s">
        <v>327</v>
      </c>
      <c r="M13" s="550">
        <v>0.4</v>
      </c>
      <c r="N13" s="672" t="s">
        <v>99</v>
      </c>
      <c r="O13" s="674">
        <v>0.8</v>
      </c>
      <c r="P13" s="674">
        <v>0.32000000000000006</v>
      </c>
      <c r="Q13" s="676" t="s">
        <v>312</v>
      </c>
      <c r="R13" s="214">
        <v>1</v>
      </c>
      <c r="S13" s="322" t="s">
        <v>492</v>
      </c>
      <c r="T13" s="322" t="s">
        <v>493</v>
      </c>
      <c r="U13" s="322" t="s">
        <v>485</v>
      </c>
      <c r="V13" s="322" t="s">
        <v>494</v>
      </c>
      <c r="W13" s="322" t="s">
        <v>495</v>
      </c>
      <c r="X13" s="322" t="s">
        <v>496</v>
      </c>
      <c r="Y13" s="322" t="s">
        <v>497</v>
      </c>
      <c r="Z13" s="230">
        <v>100</v>
      </c>
      <c r="AA13" s="231" t="s">
        <v>299</v>
      </c>
      <c r="AB13" s="232" t="s">
        <v>299</v>
      </c>
      <c r="AC13" s="233" t="s">
        <v>299</v>
      </c>
      <c r="AD13" s="234">
        <v>100</v>
      </c>
      <c r="AE13" s="234" t="s">
        <v>456</v>
      </c>
      <c r="AF13" s="652" t="s">
        <v>299</v>
      </c>
      <c r="AG13" s="654">
        <v>0.2</v>
      </c>
      <c r="AH13" s="656" t="s">
        <v>251</v>
      </c>
      <c r="AI13" s="660">
        <v>0.2</v>
      </c>
      <c r="AJ13" s="663" t="s">
        <v>99</v>
      </c>
      <c r="AK13" s="660">
        <v>0.8</v>
      </c>
      <c r="AL13" s="666" t="s">
        <v>312</v>
      </c>
      <c r="AM13" s="622" t="s">
        <v>441</v>
      </c>
      <c r="AN13" s="322" t="s">
        <v>498</v>
      </c>
      <c r="AO13" s="327" t="s">
        <v>499</v>
      </c>
      <c r="AP13" s="338">
        <v>44925</v>
      </c>
      <c r="AQ13" s="338"/>
      <c r="AR13" s="327"/>
      <c r="AS13" s="214"/>
      <c r="AT13" s="327"/>
      <c r="AU13" s="328"/>
    </row>
    <row r="14" spans="1:73" s="188" customFormat="1" ht="68.150000000000006" customHeight="1" x14ac:dyDescent="0.35">
      <c r="A14" s="585"/>
      <c r="B14" s="691"/>
      <c r="C14" s="692"/>
      <c r="D14" s="692"/>
      <c r="E14" s="679"/>
      <c r="F14" s="768"/>
      <c r="G14" s="768"/>
      <c r="H14" s="768"/>
      <c r="I14" s="679"/>
      <c r="J14" s="768"/>
      <c r="K14" s="582"/>
      <c r="L14" s="535"/>
      <c r="M14" s="551"/>
      <c r="N14" s="684"/>
      <c r="O14" s="685"/>
      <c r="P14" s="685"/>
      <c r="Q14" s="686"/>
      <c r="R14" s="216">
        <v>2</v>
      </c>
      <c r="S14" s="313" t="s">
        <v>500</v>
      </c>
      <c r="T14" s="313" t="s">
        <v>501</v>
      </c>
      <c r="U14" s="313" t="s">
        <v>485</v>
      </c>
      <c r="V14" s="313" t="s">
        <v>502</v>
      </c>
      <c r="W14" s="313" t="s">
        <v>503</v>
      </c>
      <c r="X14" s="313" t="s">
        <v>504</v>
      </c>
      <c r="Y14" s="313" t="s">
        <v>505</v>
      </c>
      <c r="Z14" s="225">
        <v>100</v>
      </c>
      <c r="AA14" s="226" t="s">
        <v>299</v>
      </c>
      <c r="AB14" s="227" t="s">
        <v>299</v>
      </c>
      <c r="AC14" s="228" t="s">
        <v>299</v>
      </c>
      <c r="AD14" s="229">
        <v>100</v>
      </c>
      <c r="AE14" s="229" t="s">
        <v>456</v>
      </c>
      <c r="AF14" s="669"/>
      <c r="AG14" s="658"/>
      <c r="AH14" s="659"/>
      <c r="AI14" s="661"/>
      <c r="AJ14" s="664"/>
      <c r="AK14" s="661"/>
      <c r="AL14" s="667"/>
      <c r="AM14" s="623"/>
      <c r="AN14" s="313" t="s">
        <v>506</v>
      </c>
      <c r="AO14" s="319" t="s">
        <v>499</v>
      </c>
      <c r="AP14" s="337">
        <v>44925</v>
      </c>
      <c r="AQ14" s="337"/>
      <c r="AR14" s="319"/>
      <c r="AS14" s="216"/>
      <c r="AT14" s="319"/>
      <c r="AU14" s="320"/>
    </row>
    <row r="15" spans="1:73" s="188" customFormat="1" ht="68.150000000000006" customHeight="1" thickBot="1" x14ac:dyDescent="0.4">
      <c r="A15" s="595"/>
      <c r="B15" s="688"/>
      <c r="C15" s="690"/>
      <c r="D15" s="690"/>
      <c r="E15" s="680"/>
      <c r="F15" s="671"/>
      <c r="G15" s="671"/>
      <c r="H15" s="671"/>
      <c r="I15" s="680"/>
      <c r="J15" s="671"/>
      <c r="K15" s="583"/>
      <c r="L15" s="536"/>
      <c r="M15" s="557"/>
      <c r="N15" s="673"/>
      <c r="O15" s="675"/>
      <c r="P15" s="675"/>
      <c r="Q15" s="677"/>
      <c r="R15" s="217">
        <v>3</v>
      </c>
      <c r="S15" s="306" t="s">
        <v>507</v>
      </c>
      <c r="T15" s="306" t="s">
        <v>508</v>
      </c>
      <c r="U15" s="306" t="s">
        <v>485</v>
      </c>
      <c r="V15" s="306" t="s">
        <v>509</v>
      </c>
      <c r="W15" s="306" t="s">
        <v>510</v>
      </c>
      <c r="X15" s="306" t="s">
        <v>511</v>
      </c>
      <c r="Y15" s="306" t="s">
        <v>512</v>
      </c>
      <c r="Z15" s="308">
        <v>100</v>
      </c>
      <c r="AA15" s="309" t="s">
        <v>299</v>
      </c>
      <c r="AB15" s="310" t="s">
        <v>299</v>
      </c>
      <c r="AC15" s="311" t="s">
        <v>299</v>
      </c>
      <c r="AD15" s="312">
        <v>100</v>
      </c>
      <c r="AE15" s="312" t="s">
        <v>456</v>
      </c>
      <c r="AF15" s="653"/>
      <c r="AG15" s="655"/>
      <c r="AH15" s="657"/>
      <c r="AI15" s="662"/>
      <c r="AJ15" s="665"/>
      <c r="AK15" s="662"/>
      <c r="AL15" s="668"/>
      <c r="AM15" s="624"/>
      <c r="AN15" s="306"/>
      <c r="AO15" s="217"/>
      <c r="AP15" s="342"/>
      <c r="AQ15" s="342"/>
      <c r="AR15" s="218"/>
      <c r="AS15" s="217"/>
      <c r="AT15" s="218"/>
      <c r="AU15" s="219"/>
    </row>
    <row r="16" spans="1:73" ht="68.150000000000006" customHeight="1" x14ac:dyDescent="0.35">
      <c r="A16" s="584" t="s">
        <v>514</v>
      </c>
      <c r="B16" s="687" t="s">
        <v>390</v>
      </c>
      <c r="C16" s="689" t="s">
        <v>346</v>
      </c>
      <c r="D16" s="689" t="s">
        <v>391</v>
      </c>
      <c r="E16" s="670" t="s">
        <v>516</v>
      </c>
      <c r="F16" s="670" t="s">
        <v>440</v>
      </c>
      <c r="G16" s="670" t="s">
        <v>517</v>
      </c>
      <c r="H16" s="670" t="s">
        <v>518</v>
      </c>
      <c r="I16" s="678" t="s">
        <v>519</v>
      </c>
      <c r="J16" s="670" t="s">
        <v>450</v>
      </c>
      <c r="K16" s="581">
        <v>1</v>
      </c>
      <c r="L16" s="562" t="s">
        <v>328</v>
      </c>
      <c r="M16" s="550">
        <v>0.2</v>
      </c>
      <c r="N16" s="672" t="s">
        <v>99</v>
      </c>
      <c r="O16" s="674">
        <v>0.8</v>
      </c>
      <c r="P16" s="674">
        <v>0.16000000000000003</v>
      </c>
      <c r="Q16" s="676" t="s">
        <v>312</v>
      </c>
      <c r="R16" s="214">
        <v>1</v>
      </c>
      <c r="S16" s="322" t="s">
        <v>520</v>
      </c>
      <c r="T16" s="322" t="s">
        <v>515</v>
      </c>
      <c r="U16" s="322" t="s">
        <v>521</v>
      </c>
      <c r="V16" s="322" t="s">
        <v>522</v>
      </c>
      <c r="W16" s="322" t="s">
        <v>523</v>
      </c>
      <c r="X16" s="322" t="s">
        <v>524</v>
      </c>
      <c r="Y16" s="322" t="s">
        <v>525</v>
      </c>
      <c r="Z16" s="230">
        <v>100</v>
      </c>
      <c r="AA16" s="231" t="s">
        <v>299</v>
      </c>
      <c r="AB16" s="232" t="s">
        <v>299</v>
      </c>
      <c r="AC16" s="233" t="s">
        <v>299</v>
      </c>
      <c r="AD16" s="234">
        <v>100</v>
      </c>
      <c r="AE16" s="234" t="s">
        <v>456</v>
      </c>
      <c r="AF16" s="652" t="s">
        <v>299</v>
      </c>
      <c r="AG16" s="654">
        <v>0.2</v>
      </c>
      <c r="AH16" s="656" t="s">
        <v>251</v>
      </c>
      <c r="AI16" s="660">
        <v>0.2</v>
      </c>
      <c r="AJ16" s="663" t="s">
        <v>99</v>
      </c>
      <c r="AK16" s="660">
        <v>0.8</v>
      </c>
      <c r="AL16" s="666" t="s">
        <v>312</v>
      </c>
      <c r="AM16" s="622" t="s">
        <v>441</v>
      </c>
      <c r="AN16" s="327" t="s">
        <v>526</v>
      </c>
      <c r="AO16" s="327" t="s">
        <v>527</v>
      </c>
      <c r="AP16" s="338">
        <v>44926</v>
      </c>
      <c r="AQ16" s="338"/>
      <c r="AR16" s="327"/>
      <c r="AS16" s="214"/>
      <c r="AT16" s="327"/>
      <c r="AU16" s="328"/>
    </row>
    <row r="17" spans="1:67" ht="68.150000000000006" customHeight="1" thickBot="1" x14ac:dyDescent="0.4">
      <c r="A17" s="595"/>
      <c r="B17" s="688"/>
      <c r="C17" s="690"/>
      <c r="D17" s="690"/>
      <c r="E17" s="671"/>
      <c r="F17" s="671"/>
      <c r="G17" s="671"/>
      <c r="H17" s="671"/>
      <c r="I17" s="680"/>
      <c r="J17" s="671"/>
      <c r="K17" s="583"/>
      <c r="L17" s="536"/>
      <c r="M17" s="557"/>
      <c r="N17" s="673"/>
      <c r="O17" s="675"/>
      <c r="P17" s="675"/>
      <c r="Q17" s="677"/>
      <c r="R17" s="217">
        <v>2</v>
      </c>
      <c r="S17" s="301" t="s">
        <v>528</v>
      </c>
      <c r="T17" s="306" t="s">
        <v>529</v>
      </c>
      <c r="U17" s="306" t="s">
        <v>530</v>
      </c>
      <c r="V17" s="306" t="s">
        <v>531</v>
      </c>
      <c r="W17" s="306" t="s">
        <v>532</v>
      </c>
      <c r="X17" s="306" t="s">
        <v>533</v>
      </c>
      <c r="Y17" s="306" t="s">
        <v>534</v>
      </c>
      <c r="Z17" s="308">
        <v>100</v>
      </c>
      <c r="AA17" s="309" t="s">
        <v>299</v>
      </c>
      <c r="AB17" s="310" t="s">
        <v>299</v>
      </c>
      <c r="AC17" s="311" t="s">
        <v>299</v>
      </c>
      <c r="AD17" s="312">
        <v>100</v>
      </c>
      <c r="AE17" s="312" t="s">
        <v>456</v>
      </c>
      <c r="AF17" s="653"/>
      <c r="AG17" s="655"/>
      <c r="AH17" s="657"/>
      <c r="AI17" s="662"/>
      <c r="AJ17" s="665"/>
      <c r="AK17" s="662"/>
      <c r="AL17" s="668"/>
      <c r="AM17" s="624"/>
      <c r="AN17" s="218" t="s">
        <v>535</v>
      </c>
      <c r="AO17" s="218" t="s">
        <v>527</v>
      </c>
      <c r="AP17" s="342">
        <v>44926</v>
      </c>
      <c r="AQ17" s="342"/>
      <c r="AR17" s="218"/>
      <c r="AS17" s="217"/>
      <c r="AT17" s="218"/>
      <c r="AU17" s="219"/>
    </row>
    <row r="18" spans="1:67" s="188" customFormat="1" ht="46.5" x14ac:dyDescent="0.35">
      <c r="A18" s="584" t="s">
        <v>616</v>
      </c>
      <c r="B18" s="687" t="s">
        <v>385</v>
      </c>
      <c r="C18" s="689" t="s">
        <v>386</v>
      </c>
      <c r="D18" s="689" t="s">
        <v>387</v>
      </c>
      <c r="E18" s="670" t="s">
        <v>536</v>
      </c>
      <c r="F18" s="670" t="s">
        <v>436</v>
      </c>
      <c r="G18" s="670" t="s">
        <v>537</v>
      </c>
      <c r="H18" s="670" t="s">
        <v>538</v>
      </c>
      <c r="I18" s="670" t="s">
        <v>539</v>
      </c>
      <c r="J18" s="670" t="s">
        <v>450</v>
      </c>
      <c r="K18" s="581">
        <v>4</v>
      </c>
      <c r="L18" s="562" t="s">
        <v>325</v>
      </c>
      <c r="M18" s="550">
        <v>0.8</v>
      </c>
      <c r="N18" s="672" t="s">
        <v>101</v>
      </c>
      <c r="O18" s="674">
        <v>1</v>
      </c>
      <c r="P18" s="674">
        <v>0.8</v>
      </c>
      <c r="Q18" s="676" t="s">
        <v>310</v>
      </c>
      <c r="R18" s="214">
        <v>1</v>
      </c>
      <c r="S18" s="322" t="s">
        <v>540</v>
      </c>
      <c r="T18" s="322" t="s">
        <v>541</v>
      </c>
      <c r="U18" s="322" t="s">
        <v>542</v>
      </c>
      <c r="V18" s="322" t="s">
        <v>543</v>
      </c>
      <c r="W18" s="322" t="s">
        <v>544</v>
      </c>
      <c r="X18" s="322" t="s">
        <v>545</v>
      </c>
      <c r="Y18" s="322" t="s">
        <v>546</v>
      </c>
      <c r="Z18" s="230">
        <v>100</v>
      </c>
      <c r="AA18" s="231" t="s">
        <v>299</v>
      </c>
      <c r="AB18" s="232" t="s">
        <v>299</v>
      </c>
      <c r="AC18" s="233" t="s">
        <v>299</v>
      </c>
      <c r="AD18" s="234">
        <v>100</v>
      </c>
      <c r="AE18" s="234" t="s">
        <v>456</v>
      </c>
      <c r="AF18" s="652" t="s">
        <v>299</v>
      </c>
      <c r="AG18" s="654">
        <v>0.4</v>
      </c>
      <c r="AH18" s="656" t="s">
        <v>253</v>
      </c>
      <c r="AI18" s="660">
        <v>0.4</v>
      </c>
      <c r="AJ18" s="663" t="s">
        <v>101</v>
      </c>
      <c r="AK18" s="660">
        <v>1</v>
      </c>
      <c r="AL18" s="666" t="s">
        <v>310</v>
      </c>
      <c r="AM18" s="622" t="s">
        <v>441</v>
      </c>
      <c r="AN18" s="327" t="s">
        <v>547</v>
      </c>
      <c r="AO18" s="327" t="s">
        <v>548</v>
      </c>
      <c r="AP18" s="338">
        <v>44742</v>
      </c>
      <c r="AQ18" s="339"/>
      <c r="AR18" s="282"/>
      <c r="AS18" s="340"/>
      <c r="AT18" s="282"/>
      <c r="AU18" s="341"/>
    </row>
    <row r="19" spans="1:67" s="188" customFormat="1" ht="179.25" customHeight="1" thickBot="1" x14ac:dyDescent="0.4">
      <c r="A19" s="586"/>
      <c r="B19" s="773"/>
      <c r="C19" s="775"/>
      <c r="D19" s="775"/>
      <c r="E19" s="755"/>
      <c r="F19" s="755"/>
      <c r="G19" s="755"/>
      <c r="H19" s="755"/>
      <c r="I19" s="755"/>
      <c r="J19" s="755"/>
      <c r="K19" s="588"/>
      <c r="L19" s="589"/>
      <c r="M19" s="552"/>
      <c r="N19" s="762"/>
      <c r="O19" s="747"/>
      <c r="P19" s="747"/>
      <c r="Q19" s="748"/>
      <c r="R19" s="336">
        <v>2</v>
      </c>
      <c r="S19" s="329" t="s">
        <v>549</v>
      </c>
      <c r="T19" s="330" t="s">
        <v>550</v>
      </c>
      <c r="U19" s="330" t="s">
        <v>513</v>
      </c>
      <c r="V19" s="330" t="s">
        <v>551</v>
      </c>
      <c r="W19" s="330" t="s">
        <v>544</v>
      </c>
      <c r="X19" s="330" t="s">
        <v>552</v>
      </c>
      <c r="Y19" s="330" t="s">
        <v>553</v>
      </c>
      <c r="Z19" s="331">
        <v>100</v>
      </c>
      <c r="AA19" s="332" t="s">
        <v>299</v>
      </c>
      <c r="AB19" s="333" t="s">
        <v>299</v>
      </c>
      <c r="AC19" s="334" t="s">
        <v>299</v>
      </c>
      <c r="AD19" s="335">
        <v>100</v>
      </c>
      <c r="AE19" s="335" t="s">
        <v>456</v>
      </c>
      <c r="AF19" s="744"/>
      <c r="AG19" s="741"/>
      <c r="AH19" s="737"/>
      <c r="AI19" s="728"/>
      <c r="AJ19" s="725"/>
      <c r="AK19" s="728"/>
      <c r="AL19" s="731"/>
      <c r="AM19" s="625"/>
      <c r="AN19" s="343" t="s">
        <v>554</v>
      </c>
      <c r="AO19" s="336" t="s">
        <v>555</v>
      </c>
      <c r="AP19" s="344">
        <v>44742</v>
      </c>
      <c r="AQ19" s="345"/>
      <c r="AR19" s="346"/>
      <c r="AS19" s="347"/>
      <c r="AT19" s="346"/>
      <c r="AU19" s="348"/>
    </row>
    <row r="20" spans="1:67" ht="179.25" customHeight="1" thickBot="1" x14ac:dyDescent="0.4">
      <c r="A20" s="769" t="s">
        <v>617</v>
      </c>
      <c r="B20" s="772" t="s">
        <v>385</v>
      </c>
      <c r="C20" s="774" t="s">
        <v>386</v>
      </c>
      <c r="D20" s="774" t="s">
        <v>387</v>
      </c>
      <c r="E20" s="753" t="s">
        <v>619</v>
      </c>
      <c r="F20" s="753" t="s">
        <v>440</v>
      </c>
      <c r="G20" s="753" t="s">
        <v>620</v>
      </c>
      <c r="H20" s="753" t="s">
        <v>621</v>
      </c>
      <c r="I20" s="753" t="s">
        <v>622</v>
      </c>
      <c r="J20" s="753" t="s">
        <v>450</v>
      </c>
      <c r="K20" s="756">
        <v>4</v>
      </c>
      <c r="L20" s="758" t="s">
        <v>325</v>
      </c>
      <c r="M20" s="760">
        <v>0.8</v>
      </c>
      <c r="N20" s="761" t="s">
        <v>101</v>
      </c>
      <c r="O20" s="749">
        <v>1</v>
      </c>
      <c r="P20" s="749">
        <v>0.8</v>
      </c>
      <c r="Q20" s="751" t="s">
        <v>310</v>
      </c>
      <c r="R20" s="452">
        <v>1</v>
      </c>
      <c r="S20" s="453" t="s">
        <v>556</v>
      </c>
      <c r="T20" s="453" t="s">
        <v>557</v>
      </c>
      <c r="U20" s="453" t="s">
        <v>513</v>
      </c>
      <c r="V20" s="453" t="s">
        <v>558</v>
      </c>
      <c r="W20" s="453" t="s">
        <v>559</v>
      </c>
      <c r="X20" s="453" t="s">
        <v>560</v>
      </c>
      <c r="Y20" s="453" t="s">
        <v>561</v>
      </c>
      <c r="Z20" s="350">
        <v>100</v>
      </c>
      <c r="AA20" s="454" t="s">
        <v>299</v>
      </c>
      <c r="AB20" s="455" t="s">
        <v>300</v>
      </c>
      <c r="AC20" s="349" t="s">
        <v>300</v>
      </c>
      <c r="AD20" s="350">
        <v>50</v>
      </c>
      <c r="AE20" s="350" t="s">
        <v>455</v>
      </c>
      <c r="AF20" s="745" t="s">
        <v>300</v>
      </c>
      <c r="AG20" s="742">
        <v>0.60000000000000009</v>
      </c>
      <c r="AH20" s="738" t="s">
        <v>255</v>
      </c>
      <c r="AI20" s="729">
        <v>0.60000000000000009</v>
      </c>
      <c r="AJ20" s="726" t="s">
        <v>101</v>
      </c>
      <c r="AK20" s="729">
        <v>1</v>
      </c>
      <c r="AL20" s="732" t="s">
        <v>310</v>
      </c>
      <c r="AM20" s="723"/>
      <c r="AN20" s="456" t="s">
        <v>562</v>
      </c>
      <c r="AO20" s="453" t="s">
        <v>563</v>
      </c>
      <c r="AP20" s="457">
        <v>44681</v>
      </c>
      <c r="AQ20" s="458"/>
      <c r="AR20" s="459"/>
      <c r="AS20" s="460"/>
      <c r="AT20" s="459"/>
      <c r="AU20" s="461"/>
      <c r="AV20" s="462"/>
      <c r="AW20" s="462"/>
      <c r="AX20" s="462"/>
      <c r="AY20" s="462"/>
      <c r="AZ20" s="462"/>
      <c r="BA20" s="462"/>
      <c r="BB20" s="462"/>
      <c r="BC20" s="462"/>
      <c r="BD20" s="462"/>
      <c r="BE20" s="462"/>
      <c r="BF20" s="462"/>
      <c r="BG20" s="462"/>
      <c r="BH20" s="462"/>
      <c r="BI20" s="462"/>
      <c r="BJ20" s="462"/>
      <c r="BK20" s="462"/>
      <c r="BL20" s="462"/>
      <c r="BM20" s="462"/>
      <c r="BN20" s="462"/>
      <c r="BO20" s="462"/>
    </row>
    <row r="21" spans="1:67" ht="179.25" hidden="1" customHeight="1" x14ac:dyDescent="0.35">
      <c r="A21" s="770"/>
      <c r="B21" s="691"/>
      <c r="C21" s="692"/>
      <c r="D21" s="692"/>
      <c r="E21" s="679"/>
      <c r="F21" s="679"/>
      <c r="G21" s="679"/>
      <c r="H21" s="679"/>
      <c r="I21" s="679"/>
      <c r="J21" s="679"/>
      <c r="K21" s="694"/>
      <c r="L21" s="682"/>
      <c r="M21" s="551"/>
      <c r="N21" s="684"/>
      <c r="O21" s="697"/>
      <c r="P21" s="697"/>
      <c r="Q21" s="700"/>
      <c r="R21" s="463"/>
      <c r="S21" s="464"/>
      <c r="T21" s="464"/>
      <c r="U21" s="451"/>
      <c r="V21" s="451"/>
      <c r="W21" s="451"/>
      <c r="X21" s="451"/>
      <c r="Y21" s="451"/>
      <c r="Z21" s="229" t="s">
        <v>481</v>
      </c>
      <c r="AA21" s="465" t="s">
        <v>481</v>
      </c>
      <c r="AB21" s="466"/>
      <c r="AC21" s="228" t="s">
        <v>481</v>
      </c>
      <c r="AD21" s="229" t="s">
        <v>481</v>
      </c>
      <c r="AE21" s="229" t="s">
        <v>481</v>
      </c>
      <c r="AF21" s="703"/>
      <c r="AG21" s="721"/>
      <c r="AH21" s="739"/>
      <c r="AI21" s="709"/>
      <c r="AJ21" s="712"/>
      <c r="AK21" s="709"/>
      <c r="AL21" s="715"/>
      <c r="AM21" s="718"/>
      <c r="AN21" s="445" t="s">
        <v>564</v>
      </c>
      <c r="AO21" s="451" t="s">
        <v>563</v>
      </c>
      <c r="AP21" s="467">
        <v>44681</v>
      </c>
      <c r="AQ21" s="468"/>
      <c r="AR21" s="469"/>
      <c r="AS21" s="470"/>
      <c r="AT21" s="469"/>
      <c r="AU21" s="471"/>
      <c r="AV21" s="462"/>
      <c r="AW21" s="462"/>
      <c r="AX21" s="462"/>
      <c r="AY21" s="462"/>
      <c r="AZ21" s="462"/>
      <c r="BA21" s="462"/>
      <c r="BB21" s="462"/>
      <c r="BC21" s="462"/>
      <c r="BD21" s="462"/>
      <c r="BE21" s="462"/>
      <c r="BF21" s="462"/>
      <c r="BG21" s="462"/>
      <c r="BH21" s="462"/>
      <c r="BI21" s="462"/>
      <c r="BJ21" s="462"/>
      <c r="BK21" s="462"/>
      <c r="BL21" s="462"/>
      <c r="BM21" s="462"/>
      <c r="BN21" s="462"/>
      <c r="BO21" s="462"/>
    </row>
    <row r="22" spans="1:67" ht="179.25" hidden="1" customHeight="1" thickBot="1" x14ac:dyDescent="0.4">
      <c r="A22" s="771"/>
      <c r="B22" s="773"/>
      <c r="C22" s="775"/>
      <c r="D22" s="775"/>
      <c r="E22" s="754"/>
      <c r="F22" s="754"/>
      <c r="G22" s="754"/>
      <c r="H22" s="754"/>
      <c r="I22" s="754"/>
      <c r="J22" s="754"/>
      <c r="K22" s="757"/>
      <c r="L22" s="759"/>
      <c r="M22" s="552"/>
      <c r="N22" s="762"/>
      <c r="O22" s="750"/>
      <c r="P22" s="750"/>
      <c r="Q22" s="752"/>
      <c r="R22" s="472"/>
      <c r="S22" s="472"/>
      <c r="T22" s="472"/>
      <c r="U22" s="472"/>
      <c r="V22" s="472"/>
      <c r="W22" s="472"/>
      <c r="X22" s="472"/>
      <c r="Y22" s="472"/>
      <c r="Z22" s="335" t="s">
        <v>481</v>
      </c>
      <c r="AA22" s="473" t="s">
        <v>481</v>
      </c>
      <c r="AB22" s="474"/>
      <c r="AC22" s="334" t="s">
        <v>481</v>
      </c>
      <c r="AD22" s="335" t="s">
        <v>481</v>
      </c>
      <c r="AE22" s="335" t="s">
        <v>481</v>
      </c>
      <c r="AF22" s="746"/>
      <c r="AG22" s="743"/>
      <c r="AH22" s="740"/>
      <c r="AI22" s="730"/>
      <c r="AJ22" s="727"/>
      <c r="AK22" s="730"/>
      <c r="AL22" s="733"/>
      <c r="AM22" s="724"/>
      <c r="AN22" s="475" t="s">
        <v>565</v>
      </c>
      <c r="AO22" s="475" t="s">
        <v>557</v>
      </c>
      <c r="AP22" s="476">
        <v>44834</v>
      </c>
      <c r="AQ22" s="476"/>
      <c r="AR22" s="477"/>
      <c r="AS22" s="478"/>
      <c r="AT22" s="477"/>
      <c r="AU22" s="479"/>
      <c r="AV22" s="462"/>
      <c r="AW22" s="462"/>
      <c r="AX22" s="462"/>
      <c r="AY22" s="462"/>
      <c r="AZ22" s="462"/>
      <c r="BA22" s="462"/>
      <c r="BB22" s="462"/>
      <c r="BC22" s="462"/>
      <c r="BD22" s="462"/>
      <c r="BE22" s="462"/>
      <c r="BF22" s="462"/>
      <c r="BG22" s="462"/>
      <c r="BH22" s="462"/>
      <c r="BI22" s="462"/>
      <c r="BJ22" s="462"/>
      <c r="BK22" s="462"/>
      <c r="BL22" s="462"/>
      <c r="BM22" s="462"/>
      <c r="BN22" s="462"/>
      <c r="BO22" s="462"/>
    </row>
    <row r="23" spans="1:67" s="188" customFormat="1" ht="122.25" customHeight="1" thickBot="1" x14ac:dyDescent="0.4">
      <c r="A23" s="351" t="s">
        <v>625</v>
      </c>
      <c r="B23" s="352" t="s">
        <v>403</v>
      </c>
      <c r="C23" s="353" t="s">
        <v>404</v>
      </c>
      <c r="D23" s="353" t="s">
        <v>405</v>
      </c>
      <c r="E23" s="355" t="s">
        <v>626</v>
      </c>
      <c r="F23" s="355" t="s">
        <v>438</v>
      </c>
      <c r="G23" s="355" t="s">
        <v>627</v>
      </c>
      <c r="H23" s="355" t="s">
        <v>628</v>
      </c>
      <c r="I23" s="355" t="s">
        <v>629</v>
      </c>
      <c r="J23" s="355" t="s">
        <v>450</v>
      </c>
      <c r="K23" s="482">
        <v>3</v>
      </c>
      <c r="L23" s="509" t="s">
        <v>326</v>
      </c>
      <c r="M23" s="358">
        <v>0.6</v>
      </c>
      <c r="N23" s="359" t="s">
        <v>97</v>
      </c>
      <c r="O23" s="480">
        <v>0.6</v>
      </c>
      <c r="P23" s="480">
        <v>0.36</v>
      </c>
      <c r="Q23" s="481" t="s">
        <v>97</v>
      </c>
      <c r="R23" s="482">
        <v>1</v>
      </c>
      <c r="S23" s="355" t="s">
        <v>630</v>
      </c>
      <c r="T23" s="355" t="s">
        <v>623</v>
      </c>
      <c r="U23" s="399" t="s">
        <v>513</v>
      </c>
      <c r="V23" s="355" t="s">
        <v>631</v>
      </c>
      <c r="W23" s="355" t="s">
        <v>632</v>
      </c>
      <c r="X23" s="355" t="s">
        <v>633</v>
      </c>
      <c r="Y23" s="355" t="s">
        <v>634</v>
      </c>
      <c r="Z23" s="367" t="s">
        <v>481</v>
      </c>
      <c r="AA23" s="483" t="s">
        <v>481</v>
      </c>
      <c r="AB23" s="484" t="s">
        <v>299</v>
      </c>
      <c r="AC23" s="366" t="s">
        <v>481</v>
      </c>
      <c r="AD23" s="367" t="s">
        <v>481</v>
      </c>
      <c r="AE23" s="367" t="s">
        <v>481</v>
      </c>
      <c r="AF23" s="485" t="s">
        <v>481</v>
      </c>
      <c r="AG23" s="486" t="s">
        <v>481</v>
      </c>
      <c r="AH23" s="487" t="s">
        <v>481</v>
      </c>
      <c r="AI23" s="488" t="s">
        <v>481</v>
      </c>
      <c r="AJ23" s="489" t="s">
        <v>97</v>
      </c>
      <c r="AK23" s="488">
        <v>0.6</v>
      </c>
      <c r="AL23" s="490" t="s">
        <v>481</v>
      </c>
      <c r="AM23" s="491"/>
      <c r="AN23" s="399" t="s">
        <v>635</v>
      </c>
      <c r="AO23" s="399" t="s">
        <v>624</v>
      </c>
      <c r="AP23" s="492">
        <v>44772</v>
      </c>
      <c r="AQ23" s="492"/>
      <c r="AR23" s="399"/>
      <c r="AS23" s="482"/>
      <c r="AT23" s="399"/>
      <c r="AU23" s="493"/>
      <c r="AV23" s="494"/>
      <c r="AW23" s="494"/>
      <c r="AX23" s="494"/>
      <c r="AY23" s="494"/>
      <c r="AZ23" s="494"/>
      <c r="BA23" s="494"/>
      <c r="BB23" s="494"/>
      <c r="BC23" s="494"/>
      <c r="BD23" s="494"/>
      <c r="BE23" s="494"/>
      <c r="BF23" s="494"/>
      <c r="BG23" s="494"/>
      <c r="BH23" s="494"/>
      <c r="BI23" s="494"/>
      <c r="BJ23" s="494"/>
      <c r="BK23" s="494"/>
      <c r="BL23" s="494"/>
      <c r="BM23" s="494"/>
      <c r="BN23" s="494"/>
      <c r="BO23" s="494"/>
    </row>
    <row r="24" spans="1:67" ht="93" x14ac:dyDescent="0.35">
      <c r="A24" s="584" t="s">
        <v>702</v>
      </c>
      <c r="B24" s="687" t="s">
        <v>376</v>
      </c>
      <c r="C24" s="689" t="s">
        <v>346</v>
      </c>
      <c r="D24" s="689" t="s">
        <v>353</v>
      </c>
      <c r="E24" s="678" t="s">
        <v>637</v>
      </c>
      <c r="F24" s="678" t="s">
        <v>440</v>
      </c>
      <c r="G24" s="678" t="s">
        <v>638</v>
      </c>
      <c r="H24" s="678" t="s">
        <v>639</v>
      </c>
      <c r="I24" s="678" t="s">
        <v>640</v>
      </c>
      <c r="J24" s="678" t="s">
        <v>450</v>
      </c>
      <c r="K24" s="693">
        <v>2</v>
      </c>
      <c r="L24" s="681" t="s">
        <v>327</v>
      </c>
      <c r="M24" s="550">
        <v>0.4</v>
      </c>
      <c r="N24" s="672" t="s">
        <v>99</v>
      </c>
      <c r="O24" s="696">
        <v>0.8</v>
      </c>
      <c r="P24" s="696">
        <v>0.32000000000000006</v>
      </c>
      <c r="Q24" s="699" t="s">
        <v>312</v>
      </c>
      <c r="R24" s="495">
        <v>1</v>
      </c>
      <c r="S24" s="449" t="s">
        <v>641</v>
      </c>
      <c r="T24" s="449" t="s">
        <v>642</v>
      </c>
      <c r="U24" s="449" t="s">
        <v>643</v>
      </c>
      <c r="V24" s="449" t="s">
        <v>644</v>
      </c>
      <c r="W24" s="449" t="s">
        <v>1034</v>
      </c>
      <c r="X24" s="449" t="s">
        <v>645</v>
      </c>
      <c r="Y24" s="449" t="s">
        <v>646</v>
      </c>
      <c r="Z24" s="234">
        <v>100</v>
      </c>
      <c r="AA24" s="496" t="s">
        <v>299</v>
      </c>
      <c r="AB24" s="497" t="s">
        <v>299</v>
      </c>
      <c r="AC24" s="233" t="s">
        <v>299</v>
      </c>
      <c r="AD24" s="234">
        <v>100</v>
      </c>
      <c r="AE24" s="234" t="s">
        <v>456</v>
      </c>
      <c r="AF24" s="702" t="s">
        <v>299</v>
      </c>
      <c r="AG24" s="720">
        <v>0.2</v>
      </c>
      <c r="AH24" s="776" t="s">
        <v>251</v>
      </c>
      <c r="AI24" s="708">
        <v>0.2</v>
      </c>
      <c r="AJ24" s="711" t="s">
        <v>99</v>
      </c>
      <c r="AK24" s="708">
        <v>0.8</v>
      </c>
      <c r="AL24" s="714" t="s">
        <v>312</v>
      </c>
      <c r="AM24" s="717" t="s">
        <v>441</v>
      </c>
      <c r="AN24" s="444" t="s">
        <v>647</v>
      </c>
      <c r="AO24" s="449" t="s">
        <v>642</v>
      </c>
      <c r="AP24" s="498">
        <v>44925</v>
      </c>
      <c r="AQ24" s="498"/>
      <c r="AR24" s="444"/>
      <c r="AS24" s="495"/>
      <c r="AT24" s="444"/>
      <c r="AU24" s="499"/>
      <c r="AV24" s="494"/>
      <c r="AW24" s="462"/>
      <c r="AX24" s="462"/>
      <c r="AY24" s="462"/>
      <c r="AZ24" s="462"/>
      <c r="BA24" s="462"/>
      <c r="BB24" s="462"/>
      <c r="BC24" s="462"/>
      <c r="BD24" s="462"/>
      <c r="BE24" s="462"/>
      <c r="BF24" s="462"/>
      <c r="BG24" s="462"/>
      <c r="BH24" s="462"/>
      <c r="BI24" s="462"/>
      <c r="BJ24" s="462"/>
      <c r="BK24" s="462"/>
      <c r="BL24" s="462"/>
      <c r="BM24" s="462"/>
      <c r="BN24" s="462"/>
      <c r="BO24" s="462"/>
    </row>
    <row r="25" spans="1:67" ht="62" x14ac:dyDescent="0.35">
      <c r="A25" s="585"/>
      <c r="B25" s="691"/>
      <c r="C25" s="692"/>
      <c r="D25" s="692"/>
      <c r="E25" s="679"/>
      <c r="F25" s="679"/>
      <c r="G25" s="679"/>
      <c r="H25" s="679"/>
      <c r="I25" s="679"/>
      <c r="J25" s="679"/>
      <c r="K25" s="694"/>
      <c r="L25" s="682"/>
      <c r="M25" s="551"/>
      <c r="N25" s="684"/>
      <c r="O25" s="697"/>
      <c r="P25" s="697"/>
      <c r="Q25" s="700"/>
      <c r="R25" s="463">
        <v>2</v>
      </c>
      <c r="S25" s="445" t="s">
        <v>648</v>
      </c>
      <c r="T25" s="451" t="s">
        <v>642</v>
      </c>
      <c r="U25" s="451" t="s">
        <v>643</v>
      </c>
      <c r="V25" s="451" t="s">
        <v>649</v>
      </c>
      <c r="W25" s="451" t="s">
        <v>1035</v>
      </c>
      <c r="X25" s="451" t="s">
        <v>650</v>
      </c>
      <c r="Y25" s="451" t="s">
        <v>651</v>
      </c>
      <c r="Z25" s="229">
        <v>100</v>
      </c>
      <c r="AA25" s="465" t="s">
        <v>299</v>
      </c>
      <c r="AB25" s="466" t="s">
        <v>299</v>
      </c>
      <c r="AC25" s="228" t="s">
        <v>299</v>
      </c>
      <c r="AD25" s="229">
        <v>100</v>
      </c>
      <c r="AE25" s="229" t="s">
        <v>456</v>
      </c>
      <c r="AF25" s="703"/>
      <c r="AG25" s="721"/>
      <c r="AH25" s="739"/>
      <c r="AI25" s="709"/>
      <c r="AJ25" s="712"/>
      <c r="AK25" s="709"/>
      <c r="AL25" s="715"/>
      <c r="AM25" s="718"/>
      <c r="AN25" s="445" t="s">
        <v>652</v>
      </c>
      <c r="AO25" s="463" t="s">
        <v>653</v>
      </c>
      <c r="AP25" s="467">
        <v>44925</v>
      </c>
      <c r="AQ25" s="467"/>
      <c r="AR25" s="445"/>
      <c r="AS25" s="463"/>
      <c r="AT25" s="445"/>
      <c r="AU25" s="500"/>
      <c r="AV25" s="494"/>
      <c r="AW25" s="462"/>
      <c r="AX25" s="462"/>
      <c r="AY25" s="462"/>
      <c r="AZ25" s="462"/>
      <c r="BA25" s="462"/>
      <c r="BB25" s="462"/>
      <c r="BC25" s="462"/>
      <c r="BD25" s="462"/>
      <c r="BE25" s="462"/>
      <c r="BF25" s="462"/>
      <c r="BG25" s="462"/>
      <c r="BH25" s="462"/>
      <c r="BI25" s="462"/>
      <c r="BJ25" s="462"/>
      <c r="BK25" s="462"/>
      <c r="BL25" s="462"/>
      <c r="BM25" s="462"/>
      <c r="BN25" s="462"/>
      <c r="BO25" s="462"/>
    </row>
    <row r="26" spans="1:67" ht="78" thickBot="1" x14ac:dyDescent="0.4">
      <c r="A26" s="595"/>
      <c r="B26" s="688"/>
      <c r="C26" s="690"/>
      <c r="D26" s="690"/>
      <c r="E26" s="680"/>
      <c r="F26" s="680"/>
      <c r="G26" s="680"/>
      <c r="H26" s="680"/>
      <c r="I26" s="680"/>
      <c r="J26" s="680"/>
      <c r="K26" s="695"/>
      <c r="L26" s="683"/>
      <c r="M26" s="557"/>
      <c r="N26" s="673"/>
      <c r="O26" s="698"/>
      <c r="P26" s="698"/>
      <c r="Q26" s="701"/>
      <c r="R26" s="501">
        <v>3</v>
      </c>
      <c r="S26" s="446" t="s">
        <v>654</v>
      </c>
      <c r="T26" s="450" t="s">
        <v>655</v>
      </c>
      <c r="U26" s="450" t="s">
        <v>643</v>
      </c>
      <c r="V26" s="450" t="s">
        <v>656</v>
      </c>
      <c r="W26" s="450" t="s">
        <v>657</v>
      </c>
      <c r="X26" s="450" t="s">
        <v>658</v>
      </c>
      <c r="Y26" s="450" t="s">
        <v>659</v>
      </c>
      <c r="Z26" s="312">
        <v>100</v>
      </c>
      <c r="AA26" s="502" t="s">
        <v>299</v>
      </c>
      <c r="AB26" s="503" t="s">
        <v>299</v>
      </c>
      <c r="AC26" s="311" t="s">
        <v>299</v>
      </c>
      <c r="AD26" s="312">
        <v>100</v>
      </c>
      <c r="AE26" s="312" t="s">
        <v>456</v>
      </c>
      <c r="AF26" s="704"/>
      <c r="AG26" s="722"/>
      <c r="AH26" s="777"/>
      <c r="AI26" s="710"/>
      <c r="AJ26" s="713"/>
      <c r="AK26" s="710"/>
      <c r="AL26" s="716"/>
      <c r="AM26" s="719"/>
      <c r="AN26" s="446"/>
      <c r="AO26" s="501"/>
      <c r="AP26" s="504"/>
      <c r="AQ26" s="504"/>
      <c r="AR26" s="446"/>
      <c r="AS26" s="501"/>
      <c r="AT26" s="446"/>
      <c r="AU26" s="505"/>
      <c r="AV26" s="494"/>
      <c r="AW26" s="462"/>
      <c r="AX26" s="462"/>
      <c r="AY26" s="462"/>
      <c r="AZ26" s="462"/>
      <c r="BA26" s="462"/>
      <c r="BB26" s="462"/>
      <c r="BC26" s="462"/>
      <c r="BD26" s="462"/>
      <c r="BE26" s="462"/>
      <c r="BF26" s="462"/>
      <c r="BG26" s="462"/>
      <c r="BH26" s="462"/>
      <c r="BI26" s="462"/>
      <c r="BJ26" s="462"/>
      <c r="BK26" s="462"/>
      <c r="BL26" s="462"/>
      <c r="BM26" s="462"/>
      <c r="BN26" s="462"/>
      <c r="BO26" s="462"/>
    </row>
    <row r="27" spans="1:67" ht="77.5" x14ac:dyDescent="0.35">
      <c r="A27" s="584" t="s">
        <v>703</v>
      </c>
      <c r="B27" s="687" t="s">
        <v>376</v>
      </c>
      <c r="C27" s="689" t="s">
        <v>346</v>
      </c>
      <c r="D27" s="689" t="s">
        <v>353</v>
      </c>
      <c r="E27" s="678" t="s">
        <v>660</v>
      </c>
      <c r="F27" s="678" t="s">
        <v>440</v>
      </c>
      <c r="G27" s="678" t="s">
        <v>1036</v>
      </c>
      <c r="H27" s="678" t="s">
        <v>661</v>
      </c>
      <c r="I27" s="678" t="s">
        <v>662</v>
      </c>
      <c r="J27" s="678" t="s">
        <v>450</v>
      </c>
      <c r="K27" s="693">
        <v>4</v>
      </c>
      <c r="L27" s="681" t="s">
        <v>325</v>
      </c>
      <c r="M27" s="550">
        <v>0.8</v>
      </c>
      <c r="N27" s="672" t="s">
        <v>99</v>
      </c>
      <c r="O27" s="696">
        <v>0.8</v>
      </c>
      <c r="P27" s="696">
        <v>0.64000000000000012</v>
      </c>
      <c r="Q27" s="699" t="s">
        <v>312</v>
      </c>
      <c r="R27" s="495">
        <v>4</v>
      </c>
      <c r="S27" s="449" t="s">
        <v>663</v>
      </c>
      <c r="T27" s="449" t="s">
        <v>642</v>
      </c>
      <c r="U27" s="449" t="s">
        <v>591</v>
      </c>
      <c r="V27" s="449" t="s">
        <v>664</v>
      </c>
      <c r="W27" s="449" t="s">
        <v>665</v>
      </c>
      <c r="X27" s="449" t="s">
        <v>666</v>
      </c>
      <c r="Y27" s="449" t="s">
        <v>667</v>
      </c>
      <c r="Z27" s="234">
        <v>100</v>
      </c>
      <c r="AA27" s="496" t="s">
        <v>299</v>
      </c>
      <c r="AB27" s="497" t="s">
        <v>299</v>
      </c>
      <c r="AC27" s="233" t="s">
        <v>299</v>
      </c>
      <c r="AD27" s="234">
        <v>100</v>
      </c>
      <c r="AE27" s="234" t="s">
        <v>456</v>
      </c>
      <c r="AF27" s="702" t="s">
        <v>299</v>
      </c>
      <c r="AG27" s="720">
        <v>0.4</v>
      </c>
      <c r="AH27" s="776" t="s">
        <v>253</v>
      </c>
      <c r="AI27" s="708">
        <v>0.4</v>
      </c>
      <c r="AJ27" s="711" t="s">
        <v>99</v>
      </c>
      <c r="AK27" s="708">
        <v>0.8</v>
      </c>
      <c r="AL27" s="714" t="s">
        <v>312</v>
      </c>
      <c r="AM27" s="717"/>
      <c r="AN27" s="444" t="s">
        <v>668</v>
      </c>
      <c r="AO27" s="449" t="s">
        <v>642</v>
      </c>
      <c r="AP27" s="498">
        <v>44803</v>
      </c>
      <c r="AQ27" s="498"/>
      <c r="AR27" s="444"/>
      <c r="AS27" s="495"/>
      <c r="AT27" s="444"/>
      <c r="AU27" s="499"/>
      <c r="AV27" s="462"/>
      <c r="AW27" s="462"/>
      <c r="AX27" s="462"/>
      <c r="AY27" s="462"/>
      <c r="AZ27" s="462"/>
      <c r="BA27" s="462"/>
      <c r="BB27" s="462"/>
      <c r="BC27" s="462"/>
      <c r="BD27" s="462"/>
      <c r="BE27" s="462"/>
      <c r="BF27" s="462"/>
      <c r="BG27" s="462"/>
      <c r="BH27" s="462"/>
      <c r="BI27" s="462"/>
      <c r="BJ27" s="462"/>
      <c r="BK27" s="462"/>
      <c r="BL27" s="462"/>
      <c r="BM27" s="462"/>
      <c r="BN27" s="462"/>
      <c r="BO27" s="462"/>
    </row>
    <row r="28" spans="1:67" ht="77.5" x14ac:dyDescent="0.35">
      <c r="A28" s="585"/>
      <c r="B28" s="691"/>
      <c r="C28" s="692"/>
      <c r="D28" s="692"/>
      <c r="E28" s="679"/>
      <c r="F28" s="679"/>
      <c r="G28" s="679"/>
      <c r="H28" s="679"/>
      <c r="I28" s="679"/>
      <c r="J28" s="679"/>
      <c r="K28" s="694"/>
      <c r="L28" s="682"/>
      <c r="M28" s="551"/>
      <c r="N28" s="684"/>
      <c r="O28" s="697"/>
      <c r="P28" s="697"/>
      <c r="Q28" s="700"/>
      <c r="R28" s="463">
        <v>5</v>
      </c>
      <c r="S28" s="451" t="s">
        <v>669</v>
      </c>
      <c r="T28" s="451" t="s">
        <v>670</v>
      </c>
      <c r="U28" s="451" t="s">
        <v>671</v>
      </c>
      <c r="V28" s="451" t="s">
        <v>672</v>
      </c>
      <c r="W28" s="451" t="s">
        <v>673</v>
      </c>
      <c r="X28" s="451" t="s">
        <v>674</v>
      </c>
      <c r="Y28" s="451" t="s">
        <v>675</v>
      </c>
      <c r="Z28" s="229">
        <v>100</v>
      </c>
      <c r="AA28" s="465" t="s">
        <v>299</v>
      </c>
      <c r="AB28" s="466" t="s">
        <v>299</v>
      </c>
      <c r="AC28" s="228" t="s">
        <v>299</v>
      </c>
      <c r="AD28" s="229">
        <v>100</v>
      </c>
      <c r="AE28" s="229" t="s">
        <v>456</v>
      </c>
      <c r="AF28" s="703"/>
      <c r="AG28" s="721"/>
      <c r="AH28" s="739"/>
      <c r="AI28" s="709"/>
      <c r="AJ28" s="712"/>
      <c r="AK28" s="709"/>
      <c r="AL28" s="715"/>
      <c r="AM28" s="718"/>
      <c r="AN28" s="445" t="s">
        <v>676</v>
      </c>
      <c r="AO28" s="451" t="s">
        <v>642</v>
      </c>
      <c r="AP28" s="467">
        <v>44803</v>
      </c>
      <c r="AQ28" s="467"/>
      <c r="AR28" s="445"/>
      <c r="AS28" s="463"/>
      <c r="AT28" s="445"/>
      <c r="AU28" s="500"/>
      <c r="AV28" s="462"/>
      <c r="AW28" s="462"/>
      <c r="AX28" s="462"/>
      <c r="AY28" s="462"/>
      <c r="AZ28" s="462"/>
      <c r="BA28" s="462"/>
      <c r="BB28" s="462"/>
      <c r="BC28" s="462"/>
      <c r="BD28" s="462"/>
      <c r="BE28" s="462"/>
      <c r="BF28" s="462"/>
      <c r="BG28" s="462"/>
      <c r="BH28" s="462"/>
      <c r="BI28" s="462"/>
      <c r="BJ28" s="462"/>
      <c r="BK28" s="462"/>
      <c r="BL28" s="462"/>
      <c r="BM28" s="462"/>
      <c r="BN28" s="462"/>
      <c r="BO28" s="462"/>
    </row>
    <row r="29" spans="1:67" ht="46.5" x14ac:dyDescent="0.35">
      <c r="A29" s="585"/>
      <c r="B29" s="691"/>
      <c r="C29" s="692"/>
      <c r="D29" s="692"/>
      <c r="E29" s="679"/>
      <c r="F29" s="679"/>
      <c r="G29" s="679"/>
      <c r="H29" s="679"/>
      <c r="I29" s="679"/>
      <c r="J29" s="679"/>
      <c r="K29" s="694"/>
      <c r="L29" s="682"/>
      <c r="M29" s="551"/>
      <c r="N29" s="684"/>
      <c r="O29" s="697"/>
      <c r="P29" s="697"/>
      <c r="Q29" s="700"/>
      <c r="R29" s="463">
        <v>6</v>
      </c>
      <c r="S29" s="506" t="s">
        <v>677</v>
      </c>
      <c r="T29" s="451" t="s">
        <v>678</v>
      </c>
      <c r="U29" s="451" t="s">
        <v>671</v>
      </c>
      <c r="V29" s="451" t="s">
        <v>679</v>
      </c>
      <c r="W29" s="451" t="s">
        <v>680</v>
      </c>
      <c r="X29" s="451" t="s">
        <v>681</v>
      </c>
      <c r="Y29" s="451" t="s">
        <v>682</v>
      </c>
      <c r="Z29" s="229">
        <v>100</v>
      </c>
      <c r="AA29" s="465" t="s">
        <v>299</v>
      </c>
      <c r="AB29" s="466" t="s">
        <v>299</v>
      </c>
      <c r="AC29" s="228" t="s">
        <v>299</v>
      </c>
      <c r="AD29" s="229">
        <v>100</v>
      </c>
      <c r="AE29" s="229" t="s">
        <v>456</v>
      </c>
      <c r="AF29" s="703"/>
      <c r="AG29" s="721"/>
      <c r="AH29" s="739"/>
      <c r="AI29" s="709"/>
      <c r="AJ29" s="712"/>
      <c r="AK29" s="709"/>
      <c r="AL29" s="715"/>
      <c r="AM29" s="718"/>
      <c r="AN29" s="445"/>
      <c r="AO29" s="451"/>
      <c r="AP29" s="467"/>
      <c r="AQ29" s="467"/>
      <c r="AR29" s="445"/>
      <c r="AS29" s="463"/>
      <c r="AT29" s="445"/>
      <c r="AU29" s="500"/>
      <c r="AV29" s="462"/>
      <c r="AW29" s="462"/>
      <c r="AX29" s="462"/>
      <c r="AY29" s="462"/>
      <c r="AZ29" s="462"/>
      <c r="BA29" s="462"/>
      <c r="BB29" s="462"/>
      <c r="BC29" s="462"/>
      <c r="BD29" s="462"/>
      <c r="BE29" s="462"/>
      <c r="BF29" s="462"/>
      <c r="BG29" s="462"/>
      <c r="BH29" s="462"/>
      <c r="BI29" s="462"/>
      <c r="BJ29" s="462"/>
      <c r="BK29" s="462"/>
      <c r="BL29" s="462"/>
      <c r="BM29" s="462"/>
      <c r="BN29" s="462"/>
      <c r="BO29" s="462"/>
    </row>
    <row r="30" spans="1:67" ht="93.5" thickBot="1" x14ac:dyDescent="0.4">
      <c r="A30" s="595"/>
      <c r="B30" s="688"/>
      <c r="C30" s="690"/>
      <c r="D30" s="690"/>
      <c r="E30" s="680"/>
      <c r="F30" s="680"/>
      <c r="G30" s="680"/>
      <c r="H30" s="680"/>
      <c r="I30" s="680"/>
      <c r="J30" s="680"/>
      <c r="K30" s="695"/>
      <c r="L30" s="683"/>
      <c r="M30" s="557"/>
      <c r="N30" s="673"/>
      <c r="O30" s="698"/>
      <c r="P30" s="698"/>
      <c r="Q30" s="701"/>
      <c r="R30" s="501">
        <v>7</v>
      </c>
      <c r="S30" s="446" t="s">
        <v>683</v>
      </c>
      <c r="T30" s="450" t="s">
        <v>642</v>
      </c>
      <c r="U30" s="450" t="s">
        <v>643</v>
      </c>
      <c r="V30" s="450" t="s">
        <v>684</v>
      </c>
      <c r="W30" s="450" t="s">
        <v>685</v>
      </c>
      <c r="X30" s="450" t="s">
        <v>650</v>
      </c>
      <c r="Y30" s="450" t="s">
        <v>686</v>
      </c>
      <c r="Z30" s="312">
        <v>100</v>
      </c>
      <c r="AA30" s="502" t="s">
        <v>299</v>
      </c>
      <c r="AB30" s="503" t="s">
        <v>299</v>
      </c>
      <c r="AC30" s="311" t="s">
        <v>299</v>
      </c>
      <c r="AD30" s="312">
        <v>100</v>
      </c>
      <c r="AE30" s="312" t="s">
        <v>456</v>
      </c>
      <c r="AF30" s="704"/>
      <c r="AG30" s="722"/>
      <c r="AH30" s="777"/>
      <c r="AI30" s="710"/>
      <c r="AJ30" s="713"/>
      <c r="AK30" s="710"/>
      <c r="AL30" s="716"/>
      <c r="AM30" s="719"/>
      <c r="AN30" s="446"/>
      <c r="AO30" s="450"/>
      <c r="AP30" s="504"/>
      <c r="AQ30" s="504"/>
      <c r="AR30" s="446"/>
      <c r="AS30" s="501"/>
      <c r="AT30" s="446"/>
      <c r="AU30" s="505"/>
      <c r="AV30" s="462"/>
      <c r="AW30" s="462"/>
      <c r="AX30" s="462"/>
      <c r="AY30" s="462"/>
      <c r="AZ30" s="462"/>
      <c r="BA30" s="462"/>
      <c r="BB30" s="462"/>
      <c r="BC30" s="462"/>
      <c r="BD30" s="462"/>
      <c r="BE30" s="462"/>
      <c r="BF30" s="462"/>
      <c r="BG30" s="462"/>
      <c r="BH30" s="462"/>
      <c r="BI30" s="462"/>
      <c r="BJ30" s="462"/>
      <c r="BK30" s="462"/>
      <c r="BL30" s="462"/>
      <c r="BM30" s="462"/>
      <c r="BN30" s="462"/>
      <c r="BO30" s="462"/>
    </row>
    <row r="31" spans="1:67" ht="62" x14ac:dyDescent="0.35">
      <c r="A31" s="584" t="s">
        <v>704</v>
      </c>
      <c r="B31" s="687" t="s">
        <v>376</v>
      </c>
      <c r="C31" s="689" t="s">
        <v>346</v>
      </c>
      <c r="D31" s="689" t="s">
        <v>353</v>
      </c>
      <c r="E31" s="678" t="s">
        <v>687</v>
      </c>
      <c r="F31" s="678" t="s">
        <v>440</v>
      </c>
      <c r="G31" s="678" t="s">
        <v>688</v>
      </c>
      <c r="H31" s="678" t="s">
        <v>1037</v>
      </c>
      <c r="I31" s="678" t="s">
        <v>689</v>
      </c>
      <c r="J31" s="678" t="s">
        <v>450</v>
      </c>
      <c r="K31" s="693">
        <v>2</v>
      </c>
      <c r="L31" s="681" t="s">
        <v>327</v>
      </c>
      <c r="M31" s="550">
        <v>0.4</v>
      </c>
      <c r="N31" s="672" t="s">
        <v>99</v>
      </c>
      <c r="O31" s="696">
        <v>0.8</v>
      </c>
      <c r="P31" s="696">
        <v>0.32000000000000006</v>
      </c>
      <c r="Q31" s="699" t="s">
        <v>312</v>
      </c>
      <c r="R31" s="495">
        <v>8</v>
      </c>
      <c r="S31" s="444" t="s">
        <v>690</v>
      </c>
      <c r="T31" s="449" t="s">
        <v>642</v>
      </c>
      <c r="U31" s="449" t="s">
        <v>643</v>
      </c>
      <c r="V31" s="449" t="s">
        <v>691</v>
      </c>
      <c r="W31" s="449" t="s">
        <v>692</v>
      </c>
      <c r="X31" s="449" t="s">
        <v>666</v>
      </c>
      <c r="Y31" s="449" t="s">
        <v>693</v>
      </c>
      <c r="Z31" s="234">
        <v>100</v>
      </c>
      <c r="AA31" s="496" t="s">
        <v>299</v>
      </c>
      <c r="AB31" s="497" t="s">
        <v>299</v>
      </c>
      <c r="AC31" s="233" t="s">
        <v>299</v>
      </c>
      <c r="AD31" s="234">
        <v>100</v>
      </c>
      <c r="AE31" s="234" t="s">
        <v>456</v>
      </c>
      <c r="AF31" s="702" t="s">
        <v>299</v>
      </c>
      <c r="AG31" s="720">
        <v>0.2</v>
      </c>
      <c r="AH31" s="776" t="s">
        <v>251</v>
      </c>
      <c r="AI31" s="708">
        <v>0.2</v>
      </c>
      <c r="AJ31" s="711" t="s">
        <v>99</v>
      </c>
      <c r="AK31" s="708">
        <v>0.8</v>
      </c>
      <c r="AL31" s="714" t="s">
        <v>312</v>
      </c>
      <c r="AM31" s="717"/>
      <c r="AN31" s="444" t="s">
        <v>694</v>
      </c>
      <c r="AO31" s="449" t="s">
        <v>642</v>
      </c>
      <c r="AP31" s="498">
        <v>44803</v>
      </c>
      <c r="AQ31" s="498"/>
      <c r="AR31" s="444"/>
      <c r="AS31" s="495"/>
      <c r="AT31" s="444"/>
      <c r="AU31" s="499"/>
      <c r="AV31" s="462"/>
      <c r="AW31" s="462"/>
      <c r="AX31" s="462"/>
      <c r="AY31" s="462"/>
      <c r="AZ31" s="462"/>
      <c r="BA31" s="462"/>
      <c r="BB31" s="462"/>
      <c r="BC31" s="462"/>
      <c r="BD31" s="462"/>
      <c r="BE31" s="462"/>
      <c r="BF31" s="462"/>
      <c r="BG31" s="462"/>
      <c r="BH31" s="462"/>
      <c r="BI31" s="462"/>
      <c r="BJ31" s="462"/>
      <c r="BK31" s="462"/>
      <c r="BL31" s="462"/>
      <c r="BM31" s="462"/>
      <c r="BN31" s="462"/>
      <c r="BO31" s="462"/>
    </row>
    <row r="32" spans="1:67" ht="31.5" thickBot="1" x14ac:dyDescent="0.4">
      <c r="A32" s="595"/>
      <c r="B32" s="688"/>
      <c r="C32" s="690"/>
      <c r="D32" s="690"/>
      <c r="E32" s="680"/>
      <c r="F32" s="680"/>
      <c r="G32" s="680"/>
      <c r="H32" s="680"/>
      <c r="I32" s="680"/>
      <c r="J32" s="680"/>
      <c r="K32" s="695"/>
      <c r="L32" s="683"/>
      <c r="M32" s="557"/>
      <c r="N32" s="673"/>
      <c r="O32" s="698"/>
      <c r="P32" s="698"/>
      <c r="Q32" s="701"/>
      <c r="R32" s="501">
        <v>9</v>
      </c>
      <c r="S32" s="446" t="s">
        <v>695</v>
      </c>
      <c r="T32" s="450" t="s">
        <v>696</v>
      </c>
      <c r="U32" s="450" t="s">
        <v>697</v>
      </c>
      <c r="V32" s="450" t="s">
        <v>698</v>
      </c>
      <c r="W32" s="450" t="s">
        <v>699</v>
      </c>
      <c r="X32" s="450" t="s">
        <v>700</v>
      </c>
      <c r="Y32" s="450" t="s">
        <v>701</v>
      </c>
      <c r="Z32" s="312">
        <v>100</v>
      </c>
      <c r="AA32" s="502" t="s">
        <v>299</v>
      </c>
      <c r="AB32" s="503" t="s">
        <v>299</v>
      </c>
      <c r="AC32" s="311" t="s">
        <v>299</v>
      </c>
      <c r="AD32" s="312">
        <v>100</v>
      </c>
      <c r="AE32" s="312" t="s">
        <v>456</v>
      </c>
      <c r="AF32" s="704"/>
      <c r="AG32" s="722"/>
      <c r="AH32" s="777"/>
      <c r="AI32" s="710"/>
      <c r="AJ32" s="713"/>
      <c r="AK32" s="710"/>
      <c r="AL32" s="716"/>
      <c r="AM32" s="719"/>
      <c r="AN32" s="446"/>
      <c r="AO32" s="450" t="s">
        <v>302</v>
      </c>
      <c r="AP32" s="504" t="s">
        <v>302</v>
      </c>
      <c r="AQ32" s="504"/>
      <c r="AR32" s="446"/>
      <c r="AS32" s="501"/>
      <c r="AT32" s="446"/>
      <c r="AU32" s="505"/>
      <c r="AV32" s="462"/>
      <c r="AW32" s="462"/>
      <c r="AX32" s="462"/>
      <c r="AY32" s="462"/>
      <c r="AZ32" s="462"/>
      <c r="BA32" s="462"/>
      <c r="BB32" s="462"/>
      <c r="BC32" s="462"/>
      <c r="BD32" s="462"/>
      <c r="BE32" s="462"/>
      <c r="BF32" s="462"/>
      <c r="BG32" s="462"/>
      <c r="BH32" s="462"/>
      <c r="BI32" s="462"/>
      <c r="BJ32" s="462"/>
      <c r="BK32" s="462"/>
      <c r="BL32" s="462"/>
      <c r="BM32" s="462"/>
      <c r="BN32" s="462"/>
      <c r="BO32" s="462"/>
    </row>
    <row r="33" spans="1:67" ht="77.5" x14ac:dyDescent="0.35">
      <c r="A33" s="584" t="s">
        <v>732</v>
      </c>
      <c r="B33" s="687" t="s">
        <v>372</v>
      </c>
      <c r="C33" s="689" t="s">
        <v>346</v>
      </c>
      <c r="D33" s="689" t="s">
        <v>374</v>
      </c>
      <c r="E33" s="678" t="s">
        <v>705</v>
      </c>
      <c r="F33" s="678" t="s">
        <v>440</v>
      </c>
      <c r="G33" s="678" t="s">
        <v>706</v>
      </c>
      <c r="H33" s="678" t="s">
        <v>707</v>
      </c>
      <c r="I33" s="678" t="s">
        <v>708</v>
      </c>
      <c r="J33" s="678" t="s">
        <v>450</v>
      </c>
      <c r="K33" s="693">
        <v>2</v>
      </c>
      <c r="L33" s="681" t="s">
        <v>327</v>
      </c>
      <c r="M33" s="550">
        <v>0.4</v>
      </c>
      <c r="N33" s="672" t="s">
        <v>99</v>
      </c>
      <c r="O33" s="696">
        <v>0.8</v>
      </c>
      <c r="P33" s="696">
        <v>0.32000000000000006</v>
      </c>
      <c r="Q33" s="699" t="s">
        <v>312</v>
      </c>
      <c r="R33" s="495">
        <v>1</v>
      </c>
      <c r="S33" s="449" t="s">
        <v>709</v>
      </c>
      <c r="T33" s="449" t="s">
        <v>710</v>
      </c>
      <c r="U33" s="449" t="s">
        <v>711</v>
      </c>
      <c r="V33" s="449" t="s">
        <v>712</v>
      </c>
      <c r="W33" s="449" t="s">
        <v>713</v>
      </c>
      <c r="X33" s="449" t="s">
        <v>714</v>
      </c>
      <c r="Y33" s="449" t="s">
        <v>715</v>
      </c>
      <c r="Z33" s="234">
        <v>100</v>
      </c>
      <c r="AA33" s="496" t="s">
        <v>299</v>
      </c>
      <c r="AB33" s="497" t="s">
        <v>299</v>
      </c>
      <c r="AC33" s="233" t="s">
        <v>299</v>
      </c>
      <c r="AD33" s="234">
        <v>100</v>
      </c>
      <c r="AE33" s="234" t="s">
        <v>456</v>
      </c>
      <c r="AF33" s="702" t="s">
        <v>299</v>
      </c>
      <c r="AG33" s="720">
        <v>0.2</v>
      </c>
      <c r="AH33" s="776" t="s">
        <v>251</v>
      </c>
      <c r="AI33" s="708">
        <v>0.2</v>
      </c>
      <c r="AJ33" s="711" t="s">
        <v>99</v>
      </c>
      <c r="AK33" s="708">
        <v>0.8</v>
      </c>
      <c r="AL33" s="714" t="s">
        <v>312</v>
      </c>
      <c r="AM33" s="717" t="s">
        <v>441</v>
      </c>
      <c r="AN33" s="444" t="s">
        <v>716</v>
      </c>
      <c r="AO33" s="444" t="s">
        <v>717</v>
      </c>
      <c r="AP33" s="498">
        <v>44772</v>
      </c>
      <c r="AQ33" s="498"/>
      <c r="AR33" s="444"/>
      <c r="AS33" s="495"/>
      <c r="AT33" s="444"/>
      <c r="AU33" s="499"/>
      <c r="AV33" s="462"/>
      <c r="AW33" s="462"/>
      <c r="AX33" s="462"/>
      <c r="AY33" s="462"/>
      <c r="AZ33" s="462"/>
      <c r="BA33" s="462"/>
      <c r="BB33" s="462"/>
      <c r="BC33" s="462"/>
      <c r="BD33" s="462"/>
      <c r="BE33" s="462"/>
      <c r="BF33" s="462"/>
      <c r="BG33" s="462"/>
      <c r="BH33" s="462"/>
      <c r="BI33" s="462"/>
      <c r="BJ33" s="462"/>
      <c r="BK33" s="462"/>
      <c r="BL33" s="462"/>
      <c r="BM33" s="462"/>
      <c r="BN33" s="462"/>
      <c r="BO33" s="462"/>
    </row>
    <row r="34" spans="1:67" ht="31" x14ac:dyDescent="0.35">
      <c r="A34" s="585"/>
      <c r="B34" s="691"/>
      <c r="C34" s="692"/>
      <c r="D34" s="692"/>
      <c r="E34" s="679"/>
      <c r="F34" s="679"/>
      <c r="G34" s="679"/>
      <c r="H34" s="679"/>
      <c r="I34" s="679"/>
      <c r="J34" s="679"/>
      <c r="K34" s="694"/>
      <c r="L34" s="682"/>
      <c r="M34" s="551"/>
      <c r="N34" s="684"/>
      <c r="O34" s="697"/>
      <c r="P34" s="697"/>
      <c r="Q34" s="700"/>
      <c r="R34" s="463">
        <v>2</v>
      </c>
      <c r="S34" s="506" t="s">
        <v>718</v>
      </c>
      <c r="T34" s="507" t="s">
        <v>719</v>
      </c>
      <c r="U34" s="451" t="s">
        <v>513</v>
      </c>
      <c r="V34" s="451" t="s">
        <v>720</v>
      </c>
      <c r="W34" s="451" t="s">
        <v>721</v>
      </c>
      <c r="X34" s="451" t="s">
        <v>722</v>
      </c>
      <c r="Y34" s="451" t="s">
        <v>723</v>
      </c>
      <c r="Z34" s="229">
        <v>100</v>
      </c>
      <c r="AA34" s="465" t="s">
        <v>299</v>
      </c>
      <c r="AB34" s="466" t="s">
        <v>299</v>
      </c>
      <c r="AC34" s="228" t="s">
        <v>299</v>
      </c>
      <c r="AD34" s="229">
        <v>100</v>
      </c>
      <c r="AE34" s="229" t="s">
        <v>456</v>
      </c>
      <c r="AF34" s="703"/>
      <c r="AG34" s="721"/>
      <c r="AH34" s="739"/>
      <c r="AI34" s="709"/>
      <c r="AJ34" s="712"/>
      <c r="AK34" s="709"/>
      <c r="AL34" s="715"/>
      <c r="AM34" s="718"/>
      <c r="AN34" s="445" t="s">
        <v>724</v>
      </c>
      <c r="AO34" s="445" t="s">
        <v>725</v>
      </c>
      <c r="AP34" s="467">
        <v>44772</v>
      </c>
      <c r="AQ34" s="467"/>
      <c r="AR34" s="445"/>
      <c r="AS34" s="463"/>
      <c r="AT34" s="445"/>
      <c r="AU34" s="500"/>
      <c r="AV34" s="462"/>
      <c r="AW34" s="462"/>
      <c r="AX34" s="462"/>
      <c r="AY34" s="462"/>
      <c r="AZ34" s="462"/>
      <c r="BA34" s="462"/>
      <c r="BB34" s="462"/>
      <c r="BC34" s="462"/>
      <c r="BD34" s="462"/>
      <c r="BE34" s="462"/>
      <c r="BF34" s="462"/>
      <c r="BG34" s="462"/>
      <c r="BH34" s="462"/>
      <c r="BI34" s="462"/>
      <c r="BJ34" s="462"/>
      <c r="BK34" s="462"/>
      <c r="BL34" s="462"/>
      <c r="BM34" s="462"/>
      <c r="BN34" s="462"/>
      <c r="BO34" s="462"/>
    </row>
    <row r="35" spans="1:67" ht="130.5" customHeight="1" thickBot="1" x14ac:dyDescent="0.4">
      <c r="A35" s="595"/>
      <c r="B35" s="688"/>
      <c r="C35" s="690"/>
      <c r="D35" s="690"/>
      <c r="E35" s="680"/>
      <c r="F35" s="680"/>
      <c r="G35" s="680"/>
      <c r="H35" s="680"/>
      <c r="I35" s="680"/>
      <c r="J35" s="680"/>
      <c r="K35" s="695"/>
      <c r="L35" s="683"/>
      <c r="M35" s="557"/>
      <c r="N35" s="673"/>
      <c r="O35" s="698"/>
      <c r="P35" s="698"/>
      <c r="Q35" s="701"/>
      <c r="R35" s="501">
        <v>3</v>
      </c>
      <c r="S35" s="508" t="s">
        <v>726</v>
      </c>
      <c r="T35" s="438" t="s">
        <v>727</v>
      </c>
      <c r="U35" s="450" t="s">
        <v>513</v>
      </c>
      <c r="V35" s="450" t="s">
        <v>728</v>
      </c>
      <c r="W35" s="450" t="s">
        <v>729</v>
      </c>
      <c r="X35" s="450" t="s">
        <v>730</v>
      </c>
      <c r="Y35" s="450" t="s">
        <v>731</v>
      </c>
      <c r="Z35" s="312">
        <v>100</v>
      </c>
      <c r="AA35" s="502" t="s">
        <v>299</v>
      </c>
      <c r="AB35" s="503" t="s">
        <v>299</v>
      </c>
      <c r="AC35" s="311" t="s">
        <v>299</v>
      </c>
      <c r="AD35" s="312">
        <v>100</v>
      </c>
      <c r="AE35" s="312" t="s">
        <v>456</v>
      </c>
      <c r="AF35" s="704"/>
      <c r="AG35" s="722"/>
      <c r="AH35" s="777"/>
      <c r="AI35" s="710"/>
      <c r="AJ35" s="713"/>
      <c r="AK35" s="710"/>
      <c r="AL35" s="716"/>
      <c r="AM35" s="719"/>
      <c r="AN35" s="446"/>
      <c r="AO35" s="501"/>
      <c r="AP35" s="504"/>
      <c r="AQ35" s="504"/>
      <c r="AR35" s="446"/>
      <c r="AS35" s="501"/>
      <c r="AT35" s="446"/>
      <c r="AU35" s="505"/>
      <c r="AV35" s="462"/>
      <c r="AW35" s="462"/>
      <c r="AX35" s="462"/>
      <c r="AY35" s="462"/>
      <c r="AZ35" s="462"/>
      <c r="BA35" s="462"/>
      <c r="BB35" s="462"/>
      <c r="BC35" s="462"/>
      <c r="BD35" s="462"/>
      <c r="BE35" s="462"/>
      <c r="BF35" s="462"/>
      <c r="BG35" s="462"/>
      <c r="BH35" s="462"/>
      <c r="BI35" s="462"/>
      <c r="BJ35" s="462"/>
      <c r="BK35" s="462"/>
      <c r="BL35" s="462"/>
      <c r="BM35" s="462"/>
      <c r="BN35" s="462"/>
      <c r="BO35" s="462"/>
    </row>
    <row r="36" spans="1:67" ht="124" x14ac:dyDescent="0.35">
      <c r="A36" s="584" t="s">
        <v>782</v>
      </c>
      <c r="B36" s="687" t="s">
        <v>378</v>
      </c>
      <c r="C36" s="689" t="s">
        <v>346</v>
      </c>
      <c r="D36" s="689" t="s">
        <v>379</v>
      </c>
      <c r="E36" s="678" t="s">
        <v>735</v>
      </c>
      <c r="F36" s="678" t="s">
        <v>440</v>
      </c>
      <c r="G36" s="678" t="s">
        <v>736</v>
      </c>
      <c r="H36" s="705" t="s">
        <v>737</v>
      </c>
      <c r="I36" s="578" t="s">
        <v>738</v>
      </c>
      <c r="J36" s="678" t="s">
        <v>448</v>
      </c>
      <c r="K36" s="693">
        <v>1</v>
      </c>
      <c r="L36" s="681" t="s">
        <v>328</v>
      </c>
      <c r="M36" s="550">
        <v>0.2</v>
      </c>
      <c r="N36" s="672" t="s">
        <v>101</v>
      </c>
      <c r="O36" s="696">
        <v>1</v>
      </c>
      <c r="P36" s="696">
        <v>0.2</v>
      </c>
      <c r="Q36" s="699" t="s">
        <v>310</v>
      </c>
      <c r="R36" s="495">
        <v>1</v>
      </c>
      <c r="S36" s="449" t="s">
        <v>739</v>
      </c>
      <c r="T36" s="449" t="s">
        <v>734</v>
      </c>
      <c r="U36" s="449" t="s">
        <v>740</v>
      </c>
      <c r="V36" s="449" t="s">
        <v>741</v>
      </c>
      <c r="W36" s="449" t="s">
        <v>742</v>
      </c>
      <c r="X36" s="449" t="s">
        <v>743</v>
      </c>
      <c r="Y36" s="449" t="s">
        <v>744</v>
      </c>
      <c r="Z36" s="234">
        <v>95</v>
      </c>
      <c r="AA36" s="496" t="s">
        <v>300</v>
      </c>
      <c r="AB36" s="497" t="s">
        <v>299</v>
      </c>
      <c r="AC36" s="233" t="s">
        <v>300</v>
      </c>
      <c r="AD36" s="234">
        <v>50</v>
      </c>
      <c r="AE36" s="234" t="s">
        <v>455</v>
      </c>
      <c r="AF36" s="702" t="s">
        <v>300</v>
      </c>
      <c r="AG36" s="720">
        <v>0.2</v>
      </c>
      <c r="AH36" s="776" t="s">
        <v>251</v>
      </c>
      <c r="AI36" s="708">
        <v>0.2</v>
      </c>
      <c r="AJ36" s="711" t="s">
        <v>101</v>
      </c>
      <c r="AK36" s="708">
        <v>1</v>
      </c>
      <c r="AL36" s="714" t="s">
        <v>310</v>
      </c>
      <c r="AM36" s="717" t="s">
        <v>441</v>
      </c>
      <c r="AN36" s="444" t="s">
        <v>745</v>
      </c>
      <c r="AO36" s="495" t="s">
        <v>734</v>
      </c>
      <c r="AP36" s="498">
        <v>44926</v>
      </c>
      <c r="AQ36" s="498"/>
      <c r="AR36" s="444"/>
      <c r="AS36" s="495"/>
      <c r="AT36" s="444"/>
      <c r="AU36" s="499"/>
      <c r="AV36" s="462"/>
      <c r="AW36" s="462"/>
      <c r="AX36" s="462"/>
      <c r="AY36" s="462"/>
      <c r="AZ36" s="462"/>
      <c r="BA36" s="462"/>
      <c r="BB36" s="462"/>
      <c r="BC36" s="462"/>
      <c r="BD36" s="462"/>
      <c r="BE36" s="462"/>
      <c r="BF36" s="462"/>
      <c r="BG36" s="462"/>
      <c r="BH36" s="462"/>
      <c r="BI36" s="462"/>
      <c r="BJ36" s="462"/>
      <c r="BK36" s="462"/>
      <c r="BL36" s="462"/>
      <c r="BM36" s="462"/>
      <c r="BN36" s="462"/>
      <c r="BO36" s="462"/>
    </row>
    <row r="37" spans="1:67" ht="62" x14ac:dyDescent="0.35">
      <c r="A37" s="585"/>
      <c r="B37" s="691"/>
      <c r="C37" s="692"/>
      <c r="D37" s="692"/>
      <c r="E37" s="679"/>
      <c r="F37" s="679"/>
      <c r="G37" s="679"/>
      <c r="H37" s="706"/>
      <c r="I37" s="579"/>
      <c r="J37" s="679"/>
      <c r="K37" s="694"/>
      <c r="L37" s="682"/>
      <c r="M37" s="551"/>
      <c r="N37" s="684"/>
      <c r="O37" s="697"/>
      <c r="P37" s="697"/>
      <c r="Q37" s="700"/>
      <c r="R37" s="463">
        <v>2</v>
      </c>
      <c r="S37" s="451" t="s">
        <v>746</v>
      </c>
      <c r="T37" s="451" t="s">
        <v>734</v>
      </c>
      <c r="U37" s="451" t="s">
        <v>747</v>
      </c>
      <c r="V37" s="451" t="s">
        <v>748</v>
      </c>
      <c r="W37" s="451" t="s">
        <v>749</v>
      </c>
      <c r="X37" s="451" t="s">
        <v>750</v>
      </c>
      <c r="Y37" s="451" t="s">
        <v>751</v>
      </c>
      <c r="Z37" s="229">
        <v>95</v>
      </c>
      <c r="AA37" s="465" t="s">
        <v>300</v>
      </c>
      <c r="AB37" s="466" t="s">
        <v>299</v>
      </c>
      <c r="AC37" s="228" t="s">
        <v>300</v>
      </c>
      <c r="AD37" s="229">
        <v>50</v>
      </c>
      <c r="AE37" s="229" t="s">
        <v>455</v>
      </c>
      <c r="AF37" s="703"/>
      <c r="AG37" s="721"/>
      <c r="AH37" s="739"/>
      <c r="AI37" s="709"/>
      <c r="AJ37" s="712"/>
      <c r="AK37" s="709"/>
      <c r="AL37" s="715"/>
      <c r="AM37" s="718"/>
      <c r="AN37" s="445" t="s">
        <v>752</v>
      </c>
      <c r="AO37" s="463" t="s">
        <v>734</v>
      </c>
      <c r="AP37" s="467">
        <v>44926</v>
      </c>
      <c r="AQ37" s="467"/>
      <c r="AR37" s="445"/>
      <c r="AS37" s="463"/>
      <c r="AT37" s="445"/>
      <c r="AU37" s="500"/>
      <c r="AV37" s="462"/>
      <c r="AW37" s="462"/>
      <c r="AX37" s="462"/>
      <c r="AY37" s="462"/>
      <c r="AZ37" s="462"/>
      <c r="BA37" s="462"/>
      <c r="BB37" s="462"/>
      <c r="BC37" s="462"/>
      <c r="BD37" s="462"/>
      <c r="BE37" s="462"/>
      <c r="BF37" s="462"/>
      <c r="BG37" s="462"/>
      <c r="BH37" s="462"/>
      <c r="BI37" s="462"/>
      <c r="BJ37" s="462"/>
      <c r="BK37" s="462"/>
      <c r="BL37" s="462"/>
      <c r="BM37" s="462"/>
      <c r="BN37" s="462"/>
      <c r="BO37" s="462"/>
    </row>
    <row r="38" spans="1:67" ht="140" thickBot="1" x14ac:dyDescent="0.4">
      <c r="A38" s="595"/>
      <c r="B38" s="688"/>
      <c r="C38" s="690"/>
      <c r="D38" s="690"/>
      <c r="E38" s="680"/>
      <c r="F38" s="680"/>
      <c r="G38" s="680"/>
      <c r="H38" s="707"/>
      <c r="I38" s="580"/>
      <c r="J38" s="680"/>
      <c r="K38" s="695"/>
      <c r="L38" s="683"/>
      <c r="M38" s="557"/>
      <c r="N38" s="673"/>
      <c r="O38" s="698"/>
      <c r="P38" s="698"/>
      <c r="Q38" s="701"/>
      <c r="R38" s="501">
        <v>3</v>
      </c>
      <c r="S38" s="450" t="s">
        <v>753</v>
      </c>
      <c r="T38" s="450" t="s">
        <v>754</v>
      </c>
      <c r="U38" s="450" t="s">
        <v>747</v>
      </c>
      <c r="V38" s="450" t="s">
        <v>755</v>
      </c>
      <c r="W38" s="450" t="s">
        <v>756</v>
      </c>
      <c r="X38" s="450" t="s">
        <v>757</v>
      </c>
      <c r="Y38" s="450" t="s">
        <v>758</v>
      </c>
      <c r="Z38" s="312">
        <v>95</v>
      </c>
      <c r="AA38" s="502" t="s">
        <v>300</v>
      </c>
      <c r="AB38" s="503" t="s">
        <v>299</v>
      </c>
      <c r="AC38" s="311" t="s">
        <v>300</v>
      </c>
      <c r="AD38" s="312">
        <v>50</v>
      </c>
      <c r="AE38" s="312" t="s">
        <v>455</v>
      </c>
      <c r="AF38" s="704"/>
      <c r="AG38" s="722"/>
      <c r="AH38" s="777"/>
      <c r="AI38" s="710"/>
      <c r="AJ38" s="713"/>
      <c r="AK38" s="710"/>
      <c r="AL38" s="716"/>
      <c r="AM38" s="719"/>
      <c r="AN38" s="446" t="s">
        <v>759</v>
      </c>
      <c r="AO38" s="501" t="s">
        <v>734</v>
      </c>
      <c r="AP38" s="504">
        <v>44926</v>
      </c>
      <c r="AQ38" s="504"/>
      <c r="AR38" s="446"/>
      <c r="AS38" s="501"/>
      <c r="AT38" s="446"/>
      <c r="AU38" s="505"/>
      <c r="AV38" s="462"/>
      <c r="AW38" s="462"/>
      <c r="AX38" s="462"/>
      <c r="AY38" s="462"/>
      <c r="AZ38" s="462"/>
      <c r="BA38" s="462"/>
      <c r="BB38" s="462"/>
      <c r="BC38" s="462"/>
      <c r="BD38" s="462"/>
      <c r="BE38" s="462"/>
      <c r="BF38" s="462"/>
      <c r="BG38" s="462"/>
      <c r="BH38" s="462"/>
      <c r="BI38" s="462"/>
      <c r="BJ38" s="462"/>
      <c r="BK38" s="462"/>
      <c r="BL38" s="462"/>
      <c r="BM38" s="462"/>
      <c r="BN38" s="462"/>
      <c r="BO38" s="462"/>
    </row>
    <row r="39" spans="1:67" ht="108.5" x14ac:dyDescent="0.35">
      <c r="A39" s="584" t="s">
        <v>783</v>
      </c>
      <c r="B39" s="687" t="s">
        <v>378</v>
      </c>
      <c r="C39" s="689" t="s">
        <v>346</v>
      </c>
      <c r="D39" s="689" t="s">
        <v>379</v>
      </c>
      <c r="E39" s="678" t="s">
        <v>760</v>
      </c>
      <c r="F39" s="678" t="s">
        <v>440</v>
      </c>
      <c r="G39" s="678" t="s">
        <v>761</v>
      </c>
      <c r="H39" s="705" t="s">
        <v>762</v>
      </c>
      <c r="I39" s="578" t="s">
        <v>763</v>
      </c>
      <c r="J39" s="678" t="s">
        <v>448</v>
      </c>
      <c r="K39" s="693">
        <v>1</v>
      </c>
      <c r="L39" s="681" t="s">
        <v>328</v>
      </c>
      <c r="M39" s="550">
        <v>0.2</v>
      </c>
      <c r="N39" s="672" t="s">
        <v>101</v>
      </c>
      <c r="O39" s="696">
        <v>1</v>
      </c>
      <c r="P39" s="696">
        <v>0.2</v>
      </c>
      <c r="Q39" s="699" t="s">
        <v>310</v>
      </c>
      <c r="R39" s="495">
        <v>1</v>
      </c>
      <c r="S39" s="449" t="s">
        <v>764</v>
      </c>
      <c r="T39" s="449" t="s">
        <v>734</v>
      </c>
      <c r="U39" s="449" t="s">
        <v>765</v>
      </c>
      <c r="V39" s="449" t="s">
        <v>766</v>
      </c>
      <c r="W39" s="449" t="s">
        <v>767</v>
      </c>
      <c r="X39" s="449" t="s">
        <v>768</v>
      </c>
      <c r="Y39" s="449" t="s">
        <v>758</v>
      </c>
      <c r="Z39" s="234">
        <v>95</v>
      </c>
      <c r="AA39" s="496" t="s">
        <v>300</v>
      </c>
      <c r="AB39" s="497" t="s">
        <v>299</v>
      </c>
      <c r="AC39" s="233" t="s">
        <v>300</v>
      </c>
      <c r="AD39" s="234">
        <v>50</v>
      </c>
      <c r="AE39" s="234" t="s">
        <v>455</v>
      </c>
      <c r="AF39" s="702" t="s">
        <v>300</v>
      </c>
      <c r="AG39" s="720">
        <v>0.2</v>
      </c>
      <c r="AH39" s="776" t="s">
        <v>251</v>
      </c>
      <c r="AI39" s="708">
        <v>0.2</v>
      </c>
      <c r="AJ39" s="711" t="s">
        <v>101</v>
      </c>
      <c r="AK39" s="708">
        <v>1</v>
      </c>
      <c r="AL39" s="714" t="s">
        <v>310</v>
      </c>
      <c r="AM39" s="717" t="s">
        <v>441</v>
      </c>
      <c r="AN39" s="444" t="s">
        <v>769</v>
      </c>
      <c r="AO39" s="444" t="s">
        <v>734</v>
      </c>
      <c r="AP39" s="498">
        <v>44926</v>
      </c>
      <c r="AQ39" s="498"/>
      <c r="AR39" s="444"/>
      <c r="AS39" s="495"/>
      <c r="AT39" s="444"/>
      <c r="AU39" s="499"/>
      <c r="AV39" s="462"/>
      <c r="AW39" s="462"/>
      <c r="AX39" s="462"/>
      <c r="AY39" s="462"/>
      <c r="AZ39" s="462"/>
      <c r="BA39" s="462"/>
      <c r="BB39" s="462"/>
      <c r="BC39" s="462"/>
      <c r="BD39" s="462"/>
      <c r="BE39" s="462"/>
      <c r="BF39" s="462"/>
      <c r="BG39" s="462"/>
      <c r="BH39" s="462"/>
      <c r="BI39" s="462"/>
      <c r="BJ39" s="462"/>
      <c r="BK39" s="462"/>
      <c r="BL39" s="462"/>
      <c r="BM39" s="462"/>
      <c r="BN39" s="462"/>
      <c r="BO39" s="462"/>
    </row>
    <row r="40" spans="1:67" ht="45.75" customHeight="1" x14ac:dyDescent="0.35">
      <c r="A40" s="585"/>
      <c r="B40" s="691"/>
      <c r="C40" s="692"/>
      <c r="D40" s="692"/>
      <c r="E40" s="679"/>
      <c r="F40" s="679"/>
      <c r="G40" s="679"/>
      <c r="H40" s="706"/>
      <c r="I40" s="579"/>
      <c r="J40" s="679"/>
      <c r="K40" s="694"/>
      <c r="L40" s="682"/>
      <c r="M40" s="551"/>
      <c r="N40" s="684"/>
      <c r="O40" s="697"/>
      <c r="P40" s="697"/>
      <c r="Q40" s="700"/>
      <c r="R40" s="463">
        <v>2</v>
      </c>
      <c r="S40" s="451" t="s">
        <v>770</v>
      </c>
      <c r="T40" s="451" t="s">
        <v>734</v>
      </c>
      <c r="U40" s="451" t="s">
        <v>636</v>
      </c>
      <c r="V40" s="451" t="s">
        <v>771</v>
      </c>
      <c r="W40" s="451" t="s">
        <v>772</v>
      </c>
      <c r="X40" s="451" t="s">
        <v>773</v>
      </c>
      <c r="Y40" s="451" t="s">
        <v>774</v>
      </c>
      <c r="Z40" s="229">
        <v>95</v>
      </c>
      <c r="AA40" s="465" t="s">
        <v>300</v>
      </c>
      <c r="AB40" s="466" t="s">
        <v>299</v>
      </c>
      <c r="AC40" s="228" t="s">
        <v>300</v>
      </c>
      <c r="AD40" s="229">
        <v>50</v>
      </c>
      <c r="AE40" s="229" t="s">
        <v>455</v>
      </c>
      <c r="AF40" s="703"/>
      <c r="AG40" s="721"/>
      <c r="AH40" s="739"/>
      <c r="AI40" s="709"/>
      <c r="AJ40" s="712"/>
      <c r="AK40" s="709"/>
      <c r="AL40" s="715"/>
      <c r="AM40" s="718"/>
      <c r="AN40" s="445" t="s">
        <v>775</v>
      </c>
      <c r="AO40" s="445" t="s">
        <v>734</v>
      </c>
      <c r="AP40" s="467">
        <v>44926</v>
      </c>
      <c r="AQ40" s="467"/>
      <c r="AR40" s="445"/>
      <c r="AS40" s="463"/>
      <c r="AT40" s="445"/>
      <c r="AU40" s="500"/>
      <c r="AV40" s="462"/>
      <c r="AW40" s="462"/>
      <c r="AX40" s="462"/>
      <c r="AY40" s="462"/>
      <c r="AZ40" s="462"/>
      <c r="BA40" s="462"/>
      <c r="BB40" s="462"/>
      <c r="BC40" s="462"/>
      <c r="BD40" s="462"/>
      <c r="BE40" s="462"/>
      <c r="BF40" s="462"/>
      <c r="BG40" s="462"/>
      <c r="BH40" s="462"/>
      <c r="BI40" s="462"/>
      <c r="BJ40" s="462"/>
      <c r="BK40" s="462"/>
      <c r="BL40" s="462"/>
      <c r="BM40" s="462"/>
      <c r="BN40" s="462"/>
      <c r="BO40" s="462"/>
    </row>
    <row r="41" spans="1:67" ht="45.75" customHeight="1" thickBot="1" x14ac:dyDescent="0.4">
      <c r="A41" s="595"/>
      <c r="B41" s="688"/>
      <c r="C41" s="690"/>
      <c r="D41" s="690"/>
      <c r="E41" s="680"/>
      <c r="F41" s="680"/>
      <c r="G41" s="680"/>
      <c r="H41" s="707"/>
      <c r="I41" s="580"/>
      <c r="J41" s="680"/>
      <c r="K41" s="695"/>
      <c r="L41" s="683"/>
      <c r="M41" s="557"/>
      <c r="N41" s="673"/>
      <c r="O41" s="698"/>
      <c r="P41" s="698"/>
      <c r="Q41" s="701"/>
      <c r="R41" s="501">
        <v>3</v>
      </c>
      <c r="S41" s="450" t="s">
        <v>776</v>
      </c>
      <c r="T41" s="450" t="s">
        <v>777</v>
      </c>
      <c r="U41" s="450" t="s">
        <v>485</v>
      </c>
      <c r="V41" s="450" t="s">
        <v>778</v>
      </c>
      <c r="W41" s="450" t="s">
        <v>779</v>
      </c>
      <c r="X41" s="450" t="s">
        <v>780</v>
      </c>
      <c r="Y41" s="450" t="s">
        <v>758</v>
      </c>
      <c r="Z41" s="312">
        <v>95</v>
      </c>
      <c r="AA41" s="502" t="s">
        <v>300</v>
      </c>
      <c r="AB41" s="503" t="s">
        <v>299</v>
      </c>
      <c r="AC41" s="311" t="s">
        <v>300</v>
      </c>
      <c r="AD41" s="312">
        <v>50</v>
      </c>
      <c r="AE41" s="312" t="s">
        <v>455</v>
      </c>
      <c r="AF41" s="704"/>
      <c r="AG41" s="722"/>
      <c r="AH41" s="777"/>
      <c r="AI41" s="710"/>
      <c r="AJ41" s="713"/>
      <c r="AK41" s="710"/>
      <c r="AL41" s="716"/>
      <c r="AM41" s="719"/>
      <c r="AN41" s="446" t="s">
        <v>781</v>
      </c>
      <c r="AO41" s="446" t="s">
        <v>777</v>
      </c>
      <c r="AP41" s="504">
        <v>44926</v>
      </c>
      <c r="AQ41" s="504"/>
      <c r="AR41" s="446"/>
      <c r="AS41" s="501"/>
      <c r="AT41" s="446"/>
      <c r="AU41" s="505"/>
      <c r="AV41" s="462"/>
      <c r="AW41" s="462"/>
      <c r="AX41" s="462"/>
      <c r="AY41" s="462"/>
      <c r="AZ41" s="462"/>
      <c r="BA41" s="462"/>
      <c r="BB41" s="462"/>
      <c r="BC41" s="462"/>
      <c r="BD41" s="462"/>
      <c r="BE41" s="462"/>
      <c r="BF41" s="462"/>
      <c r="BG41" s="462"/>
      <c r="BH41" s="462"/>
      <c r="BI41" s="462"/>
      <c r="BJ41" s="462"/>
      <c r="BK41" s="462"/>
      <c r="BL41" s="462"/>
      <c r="BM41" s="462"/>
      <c r="BN41" s="462"/>
      <c r="BO41" s="462"/>
    </row>
    <row r="42" spans="1:67" ht="45.75" customHeight="1" x14ac:dyDescent="0.35">
      <c r="A42" s="584" t="s">
        <v>823</v>
      </c>
      <c r="B42" s="687" t="s">
        <v>375</v>
      </c>
      <c r="C42" s="689" t="s">
        <v>346</v>
      </c>
      <c r="D42" s="689" t="s">
        <v>359</v>
      </c>
      <c r="E42" s="678" t="s">
        <v>784</v>
      </c>
      <c r="F42" s="678" t="s">
        <v>436</v>
      </c>
      <c r="G42" s="678" t="s">
        <v>785</v>
      </c>
      <c r="H42" s="678" t="s">
        <v>786</v>
      </c>
      <c r="I42" s="678" t="s">
        <v>787</v>
      </c>
      <c r="J42" s="678" t="s">
        <v>448</v>
      </c>
      <c r="K42" s="678">
        <v>2</v>
      </c>
      <c r="L42" s="681" t="s">
        <v>327</v>
      </c>
      <c r="M42" s="550">
        <v>0.4</v>
      </c>
      <c r="N42" s="672" t="s">
        <v>101</v>
      </c>
      <c r="O42" s="674">
        <v>1</v>
      </c>
      <c r="P42" s="674">
        <v>0.4</v>
      </c>
      <c r="Q42" s="676" t="s">
        <v>310</v>
      </c>
      <c r="R42" s="214">
        <v>1</v>
      </c>
      <c r="S42" s="322" t="s">
        <v>788</v>
      </c>
      <c r="T42" s="322" t="s">
        <v>789</v>
      </c>
      <c r="U42" s="322" t="s">
        <v>733</v>
      </c>
      <c r="V42" s="322" t="s">
        <v>790</v>
      </c>
      <c r="W42" s="322" t="s">
        <v>791</v>
      </c>
      <c r="X42" s="322" t="s">
        <v>792</v>
      </c>
      <c r="Y42" s="322" t="s">
        <v>793</v>
      </c>
      <c r="Z42" s="230">
        <v>100</v>
      </c>
      <c r="AA42" s="231" t="s">
        <v>299</v>
      </c>
      <c r="AB42" s="232" t="s">
        <v>299</v>
      </c>
      <c r="AC42" s="233" t="s">
        <v>299</v>
      </c>
      <c r="AD42" s="234">
        <v>100</v>
      </c>
      <c r="AE42" s="234" t="s">
        <v>456</v>
      </c>
      <c r="AF42" s="652" t="s">
        <v>299</v>
      </c>
      <c r="AG42" s="654">
        <v>0.2</v>
      </c>
      <c r="AH42" s="656" t="s">
        <v>251</v>
      </c>
      <c r="AI42" s="660">
        <v>0.2</v>
      </c>
      <c r="AJ42" s="663" t="s">
        <v>101</v>
      </c>
      <c r="AK42" s="660">
        <v>1</v>
      </c>
      <c r="AL42" s="666" t="s">
        <v>310</v>
      </c>
      <c r="AM42" s="622" t="s">
        <v>441</v>
      </c>
      <c r="AN42" s="322" t="s">
        <v>794</v>
      </c>
      <c r="AO42" s="302" t="s">
        <v>789</v>
      </c>
      <c r="AP42" s="338">
        <v>44561</v>
      </c>
      <c r="AQ42" s="338"/>
      <c r="AR42" s="327"/>
      <c r="AS42" s="214"/>
      <c r="AT42" s="327"/>
      <c r="AU42" s="328"/>
    </row>
    <row r="43" spans="1:67" ht="45.75" customHeight="1" x14ac:dyDescent="0.35">
      <c r="A43" s="585"/>
      <c r="B43" s="691"/>
      <c r="C43" s="692"/>
      <c r="D43" s="692"/>
      <c r="E43" s="679"/>
      <c r="F43" s="679"/>
      <c r="G43" s="679"/>
      <c r="H43" s="679"/>
      <c r="I43" s="679"/>
      <c r="J43" s="679"/>
      <c r="K43" s="679"/>
      <c r="L43" s="682"/>
      <c r="M43" s="551"/>
      <c r="N43" s="684"/>
      <c r="O43" s="685"/>
      <c r="P43" s="685"/>
      <c r="Q43" s="686"/>
      <c r="R43" s="216">
        <v>2</v>
      </c>
      <c r="S43" s="313" t="s">
        <v>795</v>
      </c>
      <c r="T43" s="313" t="s">
        <v>789</v>
      </c>
      <c r="U43" s="313" t="s">
        <v>796</v>
      </c>
      <c r="V43" s="313" t="s">
        <v>797</v>
      </c>
      <c r="W43" s="313" t="s">
        <v>798</v>
      </c>
      <c r="X43" s="313" t="s">
        <v>799</v>
      </c>
      <c r="Y43" s="313" t="s">
        <v>800</v>
      </c>
      <c r="Z43" s="225">
        <v>100</v>
      </c>
      <c r="AA43" s="226" t="s">
        <v>299</v>
      </c>
      <c r="AB43" s="227" t="s">
        <v>299</v>
      </c>
      <c r="AC43" s="228" t="s">
        <v>299</v>
      </c>
      <c r="AD43" s="229">
        <v>100</v>
      </c>
      <c r="AE43" s="229" t="s">
        <v>456</v>
      </c>
      <c r="AF43" s="669"/>
      <c r="AG43" s="658"/>
      <c r="AH43" s="659"/>
      <c r="AI43" s="661"/>
      <c r="AJ43" s="664"/>
      <c r="AK43" s="661"/>
      <c r="AL43" s="667"/>
      <c r="AM43" s="623"/>
      <c r="AN43" s="313" t="s">
        <v>801</v>
      </c>
      <c r="AO43" s="303" t="s">
        <v>789</v>
      </c>
      <c r="AP43" s="337">
        <v>44561</v>
      </c>
      <c r="AQ43" s="337"/>
      <c r="AR43" s="319"/>
      <c r="AS43" s="216"/>
      <c r="AT43" s="319"/>
      <c r="AU43" s="320"/>
    </row>
    <row r="44" spans="1:67" ht="78" thickBot="1" x14ac:dyDescent="0.4">
      <c r="A44" s="595"/>
      <c r="B44" s="688"/>
      <c r="C44" s="690"/>
      <c r="D44" s="690"/>
      <c r="E44" s="680"/>
      <c r="F44" s="680"/>
      <c r="G44" s="680"/>
      <c r="H44" s="680"/>
      <c r="I44" s="680"/>
      <c r="J44" s="680"/>
      <c r="K44" s="680"/>
      <c r="L44" s="683"/>
      <c r="M44" s="557"/>
      <c r="N44" s="673"/>
      <c r="O44" s="675"/>
      <c r="P44" s="675"/>
      <c r="Q44" s="677"/>
      <c r="R44" s="217">
        <v>4</v>
      </c>
      <c r="S44" s="306" t="s">
        <v>802</v>
      </c>
      <c r="T44" s="306" t="s">
        <v>789</v>
      </c>
      <c r="U44" s="306" t="s">
        <v>796</v>
      </c>
      <c r="V44" s="306" t="s">
        <v>803</v>
      </c>
      <c r="W44" s="306" t="s">
        <v>804</v>
      </c>
      <c r="X44" s="306" t="s">
        <v>805</v>
      </c>
      <c r="Y44" s="306" t="s">
        <v>806</v>
      </c>
      <c r="Z44" s="308">
        <v>100</v>
      </c>
      <c r="AA44" s="309" t="s">
        <v>299</v>
      </c>
      <c r="AB44" s="310" t="s">
        <v>299</v>
      </c>
      <c r="AC44" s="311" t="s">
        <v>299</v>
      </c>
      <c r="AD44" s="312">
        <v>100</v>
      </c>
      <c r="AE44" s="312" t="s">
        <v>456</v>
      </c>
      <c r="AF44" s="653"/>
      <c r="AG44" s="655"/>
      <c r="AH44" s="657"/>
      <c r="AI44" s="662"/>
      <c r="AJ44" s="665"/>
      <c r="AK44" s="662"/>
      <c r="AL44" s="668"/>
      <c r="AM44" s="624"/>
      <c r="AN44" s="306" t="s">
        <v>807</v>
      </c>
      <c r="AO44" s="307" t="s">
        <v>789</v>
      </c>
      <c r="AP44" s="342">
        <v>44561</v>
      </c>
      <c r="AQ44" s="342"/>
      <c r="AR44" s="218"/>
      <c r="AS44" s="217"/>
      <c r="AT44" s="218"/>
      <c r="AU44" s="219"/>
    </row>
    <row r="45" spans="1:67" ht="77.5" x14ac:dyDescent="0.35">
      <c r="A45" s="584" t="s">
        <v>824</v>
      </c>
      <c r="B45" s="687" t="s">
        <v>375</v>
      </c>
      <c r="C45" s="689" t="s">
        <v>346</v>
      </c>
      <c r="D45" s="689" t="s">
        <v>359</v>
      </c>
      <c r="E45" s="670" t="s">
        <v>808</v>
      </c>
      <c r="F45" s="670" t="s">
        <v>436</v>
      </c>
      <c r="G45" s="670" t="s">
        <v>809</v>
      </c>
      <c r="H45" s="670" t="s">
        <v>810</v>
      </c>
      <c r="I45" s="678" t="s">
        <v>811</v>
      </c>
      <c r="J45" s="670" t="s">
        <v>448</v>
      </c>
      <c r="K45" s="581">
        <v>2</v>
      </c>
      <c r="L45" s="562" t="s">
        <v>327</v>
      </c>
      <c r="M45" s="550">
        <v>0.4</v>
      </c>
      <c r="N45" s="672" t="s">
        <v>101</v>
      </c>
      <c r="O45" s="674">
        <v>1</v>
      </c>
      <c r="P45" s="674">
        <v>0.4</v>
      </c>
      <c r="Q45" s="676" t="s">
        <v>310</v>
      </c>
      <c r="R45" s="214">
        <v>1</v>
      </c>
      <c r="S45" s="322" t="s">
        <v>812</v>
      </c>
      <c r="T45" s="322" t="s">
        <v>789</v>
      </c>
      <c r="U45" s="322" t="s">
        <v>796</v>
      </c>
      <c r="V45" s="322" t="s">
        <v>813</v>
      </c>
      <c r="W45" s="322" t="s">
        <v>814</v>
      </c>
      <c r="X45" s="322" t="s">
        <v>815</v>
      </c>
      <c r="Y45" s="322" t="s">
        <v>816</v>
      </c>
      <c r="Z45" s="230">
        <v>100</v>
      </c>
      <c r="AA45" s="231" t="s">
        <v>299</v>
      </c>
      <c r="AB45" s="232" t="s">
        <v>299</v>
      </c>
      <c r="AC45" s="233" t="s">
        <v>299</v>
      </c>
      <c r="AD45" s="234">
        <v>100</v>
      </c>
      <c r="AE45" s="234" t="s">
        <v>456</v>
      </c>
      <c r="AF45" s="652" t="s">
        <v>299</v>
      </c>
      <c r="AG45" s="654">
        <v>0.2</v>
      </c>
      <c r="AH45" s="656" t="s">
        <v>251</v>
      </c>
      <c r="AI45" s="660">
        <v>0.2</v>
      </c>
      <c r="AJ45" s="663" t="s">
        <v>101</v>
      </c>
      <c r="AK45" s="660">
        <v>1</v>
      </c>
      <c r="AL45" s="666" t="s">
        <v>310</v>
      </c>
      <c r="AM45" s="622" t="s">
        <v>441</v>
      </c>
      <c r="AN45" s="322" t="s">
        <v>817</v>
      </c>
      <c r="AO45" s="302" t="s">
        <v>789</v>
      </c>
      <c r="AP45" s="338">
        <v>44561</v>
      </c>
      <c r="AQ45" s="338"/>
      <c r="AR45" s="327"/>
      <c r="AS45" s="214"/>
      <c r="AT45" s="327"/>
      <c r="AU45" s="328"/>
    </row>
    <row r="46" spans="1:67" ht="47" thickBot="1" x14ac:dyDescent="0.4">
      <c r="A46" s="595"/>
      <c r="B46" s="688"/>
      <c r="C46" s="690"/>
      <c r="D46" s="690"/>
      <c r="E46" s="671"/>
      <c r="F46" s="671"/>
      <c r="G46" s="671"/>
      <c r="H46" s="671"/>
      <c r="I46" s="680"/>
      <c r="J46" s="671"/>
      <c r="K46" s="583"/>
      <c r="L46" s="536"/>
      <c r="M46" s="557"/>
      <c r="N46" s="673"/>
      <c r="O46" s="675"/>
      <c r="P46" s="675"/>
      <c r="Q46" s="677"/>
      <c r="R46" s="217">
        <v>2</v>
      </c>
      <c r="S46" s="306" t="s">
        <v>818</v>
      </c>
      <c r="T46" s="306" t="s">
        <v>789</v>
      </c>
      <c r="U46" s="306" t="s">
        <v>796</v>
      </c>
      <c r="V46" s="306" t="s">
        <v>819</v>
      </c>
      <c r="W46" s="306" t="s">
        <v>820</v>
      </c>
      <c r="X46" s="306" t="s">
        <v>821</v>
      </c>
      <c r="Y46" s="306" t="s">
        <v>816</v>
      </c>
      <c r="Z46" s="308">
        <v>100</v>
      </c>
      <c r="AA46" s="309" t="s">
        <v>299</v>
      </c>
      <c r="AB46" s="310" t="s">
        <v>299</v>
      </c>
      <c r="AC46" s="311" t="s">
        <v>299</v>
      </c>
      <c r="AD46" s="312">
        <v>100</v>
      </c>
      <c r="AE46" s="312" t="s">
        <v>456</v>
      </c>
      <c r="AF46" s="653"/>
      <c r="AG46" s="655"/>
      <c r="AH46" s="657"/>
      <c r="AI46" s="662"/>
      <c r="AJ46" s="665"/>
      <c r="AK46" s="662"/>
      <c r="AL46" s="668"/>
      <c r="AM46" s="624"/>
      <c r="AN46" s="306" t="s">
        <v>822</v>
      </c>
      <c r="AO46" s="307" t="s">
        <v>789</v>
      </c>
      <c r="AP46" s="342">
        <v>44561</v>
      </c>
      <c r="AQ46" s="342"/>
      <c r="AR46" s="218"/>
      <c r="AS46" s="217"/>
      <c r="AT46" s="218"/>
      <c r="AU46" s="219"/>
    </row>
    <row r="47" spans="1:67" ht="69" customHeight="1" x14ac:dyDescent="0.35">
      <c r="A47" s="626" t="s">
        <v>898</v>
      </c>
      <c r="B47" s="790" t="s">
        <v>382</v>
      </c>
      <c r="C47" s="792" t="s">
        <v>346</v>
      </c>
      <c r="D47" s="792" t="s">
        <v>384</v>
      </c>
      <c r="E47" s="794" t="s">
        <v>900</v>
      </c>
      <c r="F47" s="794" t="s">
        <v>438</v>
      </c>
      <c r="G47" s="794" t="s">
        <v>901</v>
      </c>
      <c r="H47" s="794" t="s">
        <v>902</v>
      </c>
      <c r="I47" s="794" t="s">
        <v>903</v>
      </c>
      <c r="J47" s="796" t="s">
        <v>450</v>
      </c>
      <c r="K47" s="798">
        <v>2</v>
      </c>
      <c r="L47" s="800" t="s">
        <v>327</v>
      </c>
      <c r="M47" s="802">
        <v>0.4</v>
      </c>
      <c r="N47" s="804" t="s">
        <v>99</v>
      </c>
      <c r="O47" s="806">
        <v>0.8</v>
      </c>
      <c r="P47" s="806">
        <v>0.32000000000000006</v>
      </c>
      <c r="Q47" s="808" t="s">
        <v>312</v>
      </c>
      <c r="R47" s="378">
        <v>1</v>
      </c>
      <c r="S47" s="290" t="s">
        <v>904</v>
      </c>
      <c r="T47" s="290" t="s">
        <v>905</v>
      </c>
      <c r="U47" s="290" t="s">
        <v>513</v>
      </c>
      <c r="V47" s="290" t="s">
        <v>906</v>
      </c>
      <c r="W47" s="290" t="s">
        <v>907</v>
      </c>
      <c r="X47" s="290" t="s">
        <v>908</v>
      </c>
      <c r="Y47" s="290" t="s">
        <v>909</v>
      </c>
      <c r="Z47" s="294">
        <v>100</v>
      </c>
      <c r="AA47" s="295" t="s">
        <v>299</v>
      </c>
      <c r="AB47" s="296" t="s">
        <v>299</v>
      </c>
      <c r="AC47" s="297" t="s">
        <v>299</v>
      </c>
      <c r="AD47" s="298">
        <v>100</v>
      </c>
      <c r="AE47" s="298" t="s">
        <v>456</v>
      </c>
      <c r="AF47" s="810" t="s">
        <v>299</v>
      </c>
      <c r="AG47" s="812">
        <v>0.2</v>
      </c>
      <c r="AH47" s="814" t="s">
        <v>251</v>
      </c>
      <c r="AI47" s="816">
        <v>0.2</v>
      </c>
      <c r="AJ47" s="818" t="s">
        <v>99</v>
      </c>
      <c r="AK47" s="816">
        <v>0.8</v>
      </c>
      <c r="AL47" s="820" t="s">
        <v>312</v>
      </c>
      <c r="AM47" s="822" t="s">
        <v>441</v>
      </c>
      <c r="AN47" s="299" t="s">
        <v>910</v>
      </c>
      <c r="AO47" s="299" t="s">
        <v>911</v>
      </c>
      <c r="AP47" s="379">
        <v>44742</v>
      </c>
      <c r="AQ47" s="379"/>
      <c r="AR47" s="299"/>
      <c r="AS47" s="378"/>
      <c r="AT47" s="379"/>
      <c r="AU47" s="300"/>
    </row>
    <row r="48" spans="1:67" ht="69" customHeight="1" thickBot="1" x14ac:dyDescent="0.4">
      <c r="A48" s="628"/>
      <c r="B48" s="791"/>
      <c r="C48" s="793"/>
      <c r="D48" s="793"/>
      <c r="E48" s="795"/>
      <c r="F48" s="795"/>
      <c r="G48" s="795"/>
      <c r="H48" s="795"/>
      <c r="I48" s="795"/>
      <c r="J48" s="797"/>
      <c r="K48" s="799"/>
      <c r="L48" s="801"/>
      <c r="M48" s="803"/>
      <c r="N48" s="805"/>
      <c r="O48" s="807"/>
      <c r="P48" s="807"/>
      <c r="Q48" s="809"/>
      <c r="R48" s="380">
        <v>2</v>
      </c>
      <c r="S48" s="381" t="s">
        <v>872</v>
      </c>
      <c r="T48" s="382" t="s">
        <v>873</v>
      </c>
      <c r="U48" s="382" t="s">
        <v>874</v>
      </c>
      <c r="V48" s="383" t="s">
        <v>875</v>
      </c>
      <c r="W48" s="383" t="s">
        <v>876</v>
      </c>
      <c r="X48" s="382" t="s">
        <v>912</v>
      </c>
      <c r="Y48" s="382" t="s">
        <v>913</v>
      </c>
      <c r="Z48" s="384">
        <v>100</v>
      </c>
      <c r="AA48" s="385" t="s">
        <v>299</v>
      </c>
      <c r="AB48" s="386" t="s">
        <v>299</v>
      </c>
      <c r="AC48" s="387" t="s">
        <v>299</v>
      </c>
      <c r="AD48" s="388">
        <v>100</v>
      </c>
      <c r="AE48" s="388" t="s">
        <v>456</v>
      </c>
      <c r="AF48" s="811"/>
      <c r="AG48" s="813"/>
      <c r="AH48" s="815"/>
      <c r="AI48" s="817"/>
      <c r="AJ48" s="819"/>
      <c r="AK48" s="817"/>
      <c r="AL48" s="821"/>
      <c r="AM48" s="823"/>
      <c r="AN48" s="389"/>
      <c r="AO48" s="380"/>
      <c r="AP48" s="390"/>
      <c r="AQ48" s="390"/>
      <c r="AR48" s="389"/>
      <c r="AS48" s="380"/>
      <c r="AT48" s="389"/>
      <c r="AU48" s="391"/>
    </row>
    <row r="49" spans="1:51" ht="124" x14ac:dyDescent="0.35">
      <c r="A49" s="584" t="s">
        <v>916</v>
      </c>
      <c r="B49" s="687" t="s">
        <v>392</v>
      </c>
      <c r="C49" s="689" t="s">
        <v>346</v>
      </c>
      <c r="D49" s="689" t="s">
        <v>365</v>
      </c>
      <c r="E49" s="670" t="s">
        <v>917</v>
      </c>
      <c r="F49" s="670" t="s">
        <v>438</v>
      </c>
      <c r="G49" s="670" t="s">
        <v>918</v>
      </c>
      <c r="H49" s="670" t="s">
        <v>919</v>
      </c>
      <c r="I49" s="678" t="s">
        <v>920</v>
      </c>
      <c r="J49" s="670" t="s">
        <v>450</v>
      </c>
      <c r="K49" s="581">
        <v>1</v>
      </c>
      <c r="L49" s="562" t="s">
        <v>328</v>
      </c>
      <c r="M49" s="550">
        <v>0.2</v>
      </c>
      <c r="N49" s="672" t="s">
        <v>99</v>
      </c>
      <c r="O49" s="674">
        <v>0.8</v>
      </c>
      <c r="P49" s="674">
        <v>0.16000000000000003</v>
      </c>
      <c r="Q49" s="676" t="s">
        <v>312</v>
      </c>
      <c r="R49" s="214">
        <v>1</v>
      </c>
      <c r="S49" s="304" t="s">
        <v>921</v>
      </c>
      <c r="T49" s="322" t="s">
        <v>922</v>
      </c>
      <c r="U49" s="322" t="s">
        <v>923</v>
      </c>
      <c r="V49" s="322" t="s">
        <v>924</v>
      </c>
      <c r="W49" s="322" t="s">
        <v>925</v>
      </c>
      <c r="X49" s="322" t="s">
        <v>926</v>
      </c>
      <c r="Y49" s="322" t="s">
        <v>927</v>
      </c>
      <c r="Z49" s="230">
        <v>100</v>
      </c>
      <c r="AA49" s="231" t="s">
        <v>299</v>
      </c>
      <c r="AB49" s="232" t="s">
        <v>299</v>
      </c>
      <c r="AC49" s="233" t="s">
        <v>299</v>
      </c>
      <c r="AD49" s="234">
        <v>100</v>
      </c>
      <c r="AE49" s="234" t="s">
        <v>456</v>
      </c>
      <c r="AF49" s="652" t="s">
        <v>299</v>
      </c>
      <c r="AG49" s="654">
        <v>0.2</v>
      </c>
      <c r="AH49" s="656" t="s">
        <v>251</v>
      </c>
      <c r="AI49" s="660">
        <v>0.2</v>
      </c>
      <c r="AJ49" s="663" t="s">
        <v>99</v>
      </c>
      <c r="AK49" s="660">
        <v>0.8</v>
      </c>
      <c r="AL49" s="666" t="s">
        <v>312</v>
      </c>
      <c r="AM49" s="622" t="s">
        <v>441</v>
      </c>
      <c r="AN49" s="304" t="s">
        <v>928</v>
      </c>
      <c r="AO49" s="214" t="s">
        <v>914</v>
      </c>
      <c r="AP49" s="338" t="s">
        <v>485</v>
      </c>
      <c r="AQ49" s="338"/>
      <c r="AR49" s="327"/>
      <c r="AS49" s="214"/>
      <c r="AT49" s="327"/>
      <c r="AU49" s="328"/>
      <c r="AV49" s="188"/>
      <c r="AW49" s="188"/>
      <c r="AX49" s="188"/>
      <c r="AY49" s="188"/>
    </row>
    <row r="50" spans="1:51" ht="201.5" x14ac:dyDescent="0.35">
      <c r="A50" s="585"/>
      <c r="B50" s="691"/>
      <c r="C50" s="692"/>
      <c r="D50" s="692"/>
      <c r="E50" s="768"/>
      <c r="F50" s="768"/>
      <c r="G50" s="768"/>
      <c r="H50" s="768"/>
      <c r="I50" s="679"/>
      <c r="J50" s="768"/>
      <c r="K50" s="582"/>
      <c r="L50" s="535"/>
      <c r="M50" s="551"/>
      <c r="N50" s="684"/>
      <c r="O50" s="685"/>
      <c r="P50" s="685"/>
      <c r="Q50" s="686"/>
      <c r="R50" s="216">
        <v>2</v>
      </c>
      <c r="S50" s="305" t="s">
        <v>929</v>
      </c>
      <c r="T50" s="313" t="s">
        <v>914</v>
      </c>
      <c r="U50" s="313" t="s">
        <v>930</v>
      </c>
      <c r="V50" s="313" t="s">
        <v>931</v>
      </c>
      <c r="W50" s="313" t="s">
        <v>932</v>
      </c>
      <c r="X50" s="313" t="s">
        <v>933</v>
      </c>
      <c r="Y50" s="313" t="s">
        <v>934</v>
      </c>
      <c r="Z50" s="225">
        <v>100</v>
      </c>
      <c r="AA50" s="226" t="s">
        <v>299</v>
      </c>
      <c r="AB50" s="227" t="s">
        <v>299</v>
      </c>
      <c r="AC50" s="228" t="s">
        <v>299</v>
      </c>
      <c r="AD50" s="229">
        <v>100</v>
      </c>
      <c r="AE50" s="229" t="s">
        <v>456</v>
      </c>
      <c r="AF50" s="669"/>
      <c r="AG50" s="658"/>
      <c r="AH50" s="659"/>
      <c r="AI50" s="661"/>
      <c r="AJ50" s="664"/>
      <c r="AK50" s="661"/>
      <c r="AL50" s="667"/>
      <c r="AM50" s="623"/>
      <c r="AN50" s="305" t="s">
        <v>931</v>
      </c>
      <c r="AO50" s="216" t="s">
        <v>914</v>
      </c>
      <c r="AP50" s="337" t="s">
        <v>935</v>
      </c>
      <c r="AQ50" s="337"/>
      <c r="AR50" s="319"/>
      <c r="AS50" s="216"/>
      <c r="AT50" s="319"/>
      <c r="AU50" s="320"/>
      <c r="AV50" s="188"/>
      <c r="AW50" s="188"/>
      <c r="AX50" s="188"/>
      <c r="AY50" s="188"/>
    </row>
    <row r="51" spans="1:51" ht="108.5" x14ac:dyDescent="0.35">
      <c r="A51" s="585"/>
      <c r="B51" s="691"/>
      <c r="C51" s="692"/>
      <c r="D51" s="692"/>
      <c r="E51" s="768"/>
      <c r="F51" s="768"/>
      <c r="G51" s="768"/>
      <c r="H51" s="768"/>
      <c r="I51" s="679"/>
      <c r="J51" s="768"/>
      <c r="K51" s="582"/>
      <c r="L51" s="535"/>
      <c r="M51" s="551"/>
      <c r="N51" s="684"/>
      <c r="O51" s="685"/>
      <c r="P51" s="685"/>
      <c r="Q51" s="686"/>
      <c r="R51" s="216">
        <v>3</v>
      </c>
      <c r="S51" s="305" t="s">
        <v>936</v>
      </c>
      <c r="T51" s="313" t="s">
        <v>937</v>
      </c>
      <c r="U51" s="313" t="s">
        <v>485</v>
      </c>
      <c r="V51" s="313" t="s">
        <v>938</v>
      </c>
      <c r="W51" s="313" t="s">
        <v>925</v>
      </c>
      <c r="X51" s="313" t="s">
        <v>933</v>
      </c>
      <c r="Y51" s="313" t="s">
        <v>939</v>
      </c>
      <c r="Z51" s="225">
        <v>100</v>
      </c>
      <c r="AA51" s="226" t="s">
        <v>299</v>
      </c>
      <c r="AB51" s="227" t="s">
        <v>299</v>
      </c>
      <c r="AC51" s="228" t="s">
        <v>299</v>
      </c>
      <c r="AD51" s="229">
        <v>100</v>
      </c>
      <c r="AE51" s="229" t="s">
        <v>456</v>
      </c>
      <c r="AF51" s="669"/>
      <c r="AG51" s="658"/>
      <c r="AH51" s="659"/>
      <c r="AI51" s="661"/>
      <c r="AJ51" s="664"/>
      <c r="AK51" s="661"/>
      <c r="AL51" s="667"/>
      <c r="AM51" s="623"/>
      <c r="AN51" s="305" t="s">
        <v>940</v>
      </c>
      <c r="AO51" s="216" t="s">
        <v>915</v>
      </c>
      <c r="AP51" s="337" t="s">
        <v>485</v>
      </c>
      <c r="AQ51" s="337"/>
      <c r="AR51" s="319"/>
      <c r="AS51" s="216"/>
      <c r="AT51" s="319"/>
      <c r="AU51" s="320"/>
      <c r="AV51" s="188"/>
      <c r="AW51" s="188"/>
      <c r="AX51" s="188"/>
      <c r="AY51" s="188"/>
    </row>
    <row r="52" spans="1:51" ht="124.5" thickBot="1" x14ac:dyDescent="0.4">
      <c r="A52" s="595"/>
      <c r="B52" s="688"/>
      <c r="C52" s="690"/>
      <c r="D52" s="690"/>
      <c r="E52" s="671"/>
      <c r="F52" s="671"/>
      <c r="G52" s="671"/>
      <c r="H52" s="671"/>
      <c r="I52" s="680"/>
      <c r="J52" s="671"/>
      <c r="K52" s="583"/>
      <c r="L52" s="536"/>
      <c r="M52" s="557"/>
      <c r="N52" s="673"/>
      <c r="O52" s="675"/>
      <c r="P52" s="675"/>
      <c r="Q52" s="677"/>
      <c r="R52" s="217">
        <v>4</v>
      </c>
      <c r="S52" s="301" t="s">
        <v>941</v>
      </c>
      <c r="T52" s="306" t="s">
        <v>914</v>
      </c>
      <c r="U52" s="306" t="s">
        <v>485</v>
      </c>
      <c r="V52" s="306" t="s">
        <v>924</v>
      </c>
      <c r="W52" s="306" t="s">
        <v>942</v>
      </c>
      <c r="X52" s="306" t="s">
        <v>933</v>
      </c>
      <c r="Y52" s="306" t="s">
        <v>927</v>
      </c>
      <c r="Z52" s="308">
        <v>100</v>
      </c>
      <c r="AA52" s="309" t="s">
        <v>299</v>
      </c>
      <c r="AB52" s="310" t="s">
        <v>299</v>
      </c>
      <c r="AC52" s="311" t="s">
        <v>299</v>
      </c>
      <c r="AD52" s="312">
        <v>100</v>
      </c>
      <c r="AE52" s="312" t="s">
        <v>456</v>
      </c>
      <c r="AF52" s="653"/>
      <c r="AG52" s="655"/>
      <c r="AH52" s="657"/>
      <c r="AI52" s="662"/>
      <c r="AJ52" s="665"/>
      <c r="AK52" s="662"/>
      <c r="AL52" s="668"/>
      <c r="AM52" s="624"/>
      <c r="AN52" s="301" t="s">
        <v>943</v>
      </c>
      <c r="AO52" s="217" t="s">
        <v>914</v>
      </c>
      <c r="AP52" s="342" t="s">
        <v>485</v>
      </c>
      <c r="AQ52" s="342"/>
      <c r="AR52" s="218"/>
      <c r="AS52" s="217"/>
      <c r="AT52" s="218"/>
      <c r="AU52" s="219"/>
      <c r="AV52" s="188"/>
      <c r="AW52" s="188"/>
      <c r="AX52" s="188"/>
      <c r="AY52" s="188"/>
    </row>
    <row r="53" spans="1:51" ht="70" customHeight="1" thickBot="1" x14ac:dyDescent="0.4">
      <c r="A53" s="351" t="s">
        <v>950</v>
      </c>
      <c r="B53" s="352" t="s">
        <v>347</v>
      </c>
      <c r="C53" s="353" t="s">
        <v>397</v>
      </c>
      <c r="D53" s="353" t="s">
        <v>348</v>
      </c>
      <c r="E53" s="354" t="s">
        <v>951</v>
      </c>
      <c r="F53" s="354" t="s">
        <v>440</v>
      </c>
      <c r="G53" s="354" t="s">
        <v>952</v>
      </c>
      <c r="H53" s="354" t="s">
        <v>953</v>
      </c>
      <c r="I53" s="355" t="s">
        <v>954</v>
      </c>
      <c r="J53" s="354" t="s">
        <v>448</v>
      </c>
      <c r="K53" s="356">
        <v>3</v>
      </c>
      <c r="L53" s="357" t="s">
        <v>326</v>
      </c>
      <c r="M53" s="358">
        <v>0.6</v>
      </c>
      <c r="N53" s="359" t="s">
        <v>101</v>
      </c>
      <c r="O53" s="360">
        <v>1</v>
      </c>
      <c r="P53" s="360">
        <v>0.6</v>
      </c>
      <c r="Q53" s="361" t="s">
        <v>310</v>
      </c>
      <c r="R53" s="356">
        <v>1</v>
      </c>
      <c r="S53" s="392" t="s">
        <v>955</v>
      </c>
      <c r="T53" s="354" t="s">
        <v>956</v>
      </c>
      <c r="U53" s="354" t="s">
        <v>530</v>
      </c>
      <c r="V53" s="354" t="s">
        <v>957</v>
      </c>
      <c r="W53" s="354" t="s">
        <v>958</v>
      </c>
      <c r="X53" s="354" t="s">
        <v>959</v>
      </c>
      <c r="Y53" s="354" t="s">
        <v>960</v>
      </c>
      <c r="Z53" s="363">
        <v>95</v>
      </c>
      <c r="AA53" s="364" t="s">
        <v>300</v>
      </c>
      <c r="AB53" s="365" t="s">
        <v>299</v>
      </c>
      <c r="AC53" s="366" t="s">
        <v>300</v>
      </c>
      <c r="AD53" s="367">
        <v>50</v>
      </c>
      <c r="AE53" s="367" t="s">
        <v>455</v>
      </c>
      <c r="AF53" s="368" t="s">
        <v>300</v>
      </c>
      <c r="AG53" s="369">
        <v>0.39999999999999997</v>
      </c>
      <c r="AH53" s="370" t="s">
        <v>253</v>
      </c>
      <c r="AI53" s="371">
        <v>0.39999999999999997</v>
      </c>
      <c r="AJ53" s="372" t="s">
        <v>101</v>
      </c>
      <c r="AK53" s="371">
        <v>1</v>
      </c>
      <c r="AL53" s="373" t="s">
        <v>310</v>
      </c>
      <c r="AM53" s="374" t="s">
        <v>437</v>
      </c>
      <c r="AN53" s="362" t="s">
        <v>961</v>
      </c>
      <c r="AO53" s="354" t="s">
        <v>956</v>
      </c>
      <c r="AP53" s="375" t="s">
        <v>962</v>
      </c>
      <c r="AQ53" s="375" t="s">
        <v>963</v>
      </c>
      <c r="AR53" s="362">
        <v>0</v>
      </c>
      <c r="AS53" s="356" t="s">
        <v>444</v>
      </c>
      <c r="AT53" s="362" t="s">
        <v>964</v>
      </c>
      <c r="AU53" s="394" t="s">
        <v>965</v>
      </c>
    </row>
    <row r="54" spans="1:51" ht="140" thickBot="1" x14ac:dyDescent="0.4">
      <c r="A54" s="351" t="s">
        <v>987</v>
      </c>
      <c r="B54" s="352" t="s">
        <v>347</v>
      </c>
      <c r="C54" s="353" t="s">
        <v>397</v>
      </c>
      <c r="D54" s="353" t="s">
        <v>348</v>
      </c>
      <c r="E54" s="354" t="s">
        <v>966</v>
      </c>
      <c r="F54" s="354" t="s">
        <v>440</v>
      </c>
      <c r="G54" s="354" t="s">
        <v>967</v>
      </c>
      <c r="H54" s="354" t="s">
        <v>968</v>
      </c>
      <c r="I54" s="355" t="s">
        <v>969</v>
      </c>
      <c r="J54" s="354" t="s">
        <v>450</v>
      </c>
      <c r="K54" s="356">
        <v>5</v>
      </c>
      <c r="L54" s="357" t="s">
        <v>324</v>
      </c>
      <c r="M54" s="358">
        <v>1</v>
      </c>
      <c r="N54" s="359" t="s">
        <v>101</v>
      </c>
      <c r="O54" s="360">
        <v>1</v>
      </c>
      <c r="P54" s="360">
        <v>1</v>
      </c>
      <c r="Q54" s="361" t="s">
        <v>310</v>
      </c>
      <c r="R54" s="356">
        <v>1</v>
      </c>
      <c r="S54" s="354" t="s">
        <v>970</v>
      </c>
      <c r="T54" s="354" t="s">
        <v>971</v>
      </c>
      <c r="U54" s="354" t="s">
        <v>485</v>
      </c>
      <c r="V54" s="354" t="s">
        <v>972</v>
      </c>
      <c r="W54" s="354" t="s">
        <v>973</v>
      </c>
      <c r="X54" s="354" t="s">
        <v>974</v>
      </c>
      <c r="Y54" s="354" t="s">
        <v>975</v>
      </c>
      <c r="Z54" s="393">
        <v>95</v>
      </c>
      <c r="AA54" s="364" t="s">
        <v>300</v>
      </c>
      <c r="AB54" s="365" t="s">
        <v>299</v>
      </c>
      <c r="AC54" s="366" t="s">
        <v>300</v>
      </c>
      <c r="AD54" s="367">
        <v>50</v>
      </c>
      <c r="AE54" s="367" t="s">
        <v>455</v>
      </c>
      <c r="AF54" s="368" t="s">
        <v>300</v>
      </c>
      <c r="AG54" s="369">
        <v>0.8</v>
      </c>
      <c r="AH54" s="370" t="s">
        <v>257</v>
      </c>
      <c r="AI54" s="371">
        <v>0.8</v>
      </c>
      <c r="AJ54" s="372" t="s">
        <v>101</v>
      </c>
      <c r="AK54" s="371">
        <v>1</v>
      </c>
      <c r="AL54" s="373" t="s">
        <v>310</v>
      </c>
      <c r="AM54" s="374" t="s">
        <v>441</v>
      </c>
      <c r="AN54" s="362" t="s">
        <v>976</v>
      </c>
      <c r="AO54" s="362" t="s">
        <v>977</v>
      </c>
      <c r="AP54" s="375">
        <v>44531</v>
      </c>
      <c r="AQ54" s="375" t="s">
        <v>963</v>
      </c>
      <c r="AR54" s="362">
        <v>0</v>
      </c>
      <c r="AS54" s="356" t="s">
        <v>444</v>
      </c>
      <c r="AT54" s="362" t="s">
        <v>978</v>
      </c>
      <c r="AU54" s="394" t="s">
        <v>979</v>
      </c>
    </row>
    <row r="55" spans="1:51" ht="108.5" x14ac:dyDescent="0.35">
      <c r="A55" s="584" t="s">
        <v>949</v>
      </c>
      <c r="B55" s="687" t="s">
        <v>347</v>
      </c>
      <c r="C55" s="689" t="s">
        <v>397</v>
      </c>
      <c r="D55" s="689" t="s">
        <v>348</v>
      </c>
      <c r="E55" s="670" t="s">
        <v>980</v>
      </c>
      <c r="F55" s="670" t="s">
        <v>438</v>
      </c>
      <c r="G55" s="670" t="s">
        <v>981</v>
      </c>
      <c r="H55" s="670" t="s">
        <v>982</v>
      </c>
      <c r="I55" s="678" t="s">
        <v>983</v>
      </c>
      <c r="J55" s="670" t="s">
        <v>450</v>
      </c>
      <c r="K55" s="581">
        <v>1</v>
      </c>
      <c r="L55" s="562" t="s">
        <v>328</v>
      </c>
      <c r="M55" s="550">
        <v>0.2</v>
      </c>
      <c r="N55" s="672" t="s">
        <v>97</v>
      </c>
      <c r="O55" s="674">
        <v>0.6</v>
      </c>
      <c r="P55" s="674">
        <v>0.12</v>
      </c>
      <c r="Q55" s="676" t="s">
        <v>97</v>
      </c>
      <c r="R55" s="214">
        <v>1</v>
      </c>
      <c r="S55" s="322" t="s">
        <v>945</v>
      </c>
      <c r="T55" s="322" t="s">
        <v>944</v>
      </c>
      <c r="U55" s="322" t="s">
        <v>513</v>
      </c>
      <c r="V55" s="322" t="s">
        <v>946</v>
      </c>
      <c r="W55" s="322" t="s">
        <v>947</v>
      </c>
      <c r="X55" s="322" t="s">
        <v>948</v>
      </c>
      <c r="Y55" s="322" t="s">
        <v>984</v>
      </c>
      <c r="Z55" s="230">
        <v>95</v>
      </c>
      <c r="AA55" s="231" t="s">
        <v>300</v>
      </c>
      <c r="AB55" s="232" t="s">
        <v>299</v>
      </c>
      <c r="AC55" s="233" t="s">
        <v>300</v>
      </c>
      <c r="AD55" s="234">
        <v>50</v>
      </c>
      <c r="AE55" s="234" t="s">
        <v>455</v>
      </c>
      <c r="AF55" s="652" t="s">
        <v>300</v>
      </c>
      <c r="AG55" s="654">
        <v>0.2</v>
      </c>
      <c r="AH55" s="656" t="s">
        <v>251</v>
      </c>
      <c r="AI55" s="660">
        <v>0.2</v>
      </c>
      <c r="AJ55" s="663" t="s">
        <v>97</v>
      </c>
      <c r="AK55" s="660">
        <v>0.6</v>
      </c>
      <c r="AL55" s="666" t="s">
        <v>97</v>
      </c>
      <c r="AM55" s="622"/>
      <c r="AN55" s="327" t="s">
        <v>985</v>
      </c>
      <c r="AO55" s="322" t="s">
        <v>944</v>
      </c>
      <c r="AP55" s="338">
        <v>44561</v>
      </c>
      <c r="AQ55" s="338"/>
      <c r="AR55" s="327"/>
      <c r="AS55" s="214"/>
      <c r="AT55" s="327"/>
      <c r="AU55" s="328"/>
    </row>
    <row r="56" spans="1:51" ht="109" thickBot="1" x14ac:dyDescent="0.4">
      <c r="A56" s="595"/>
      <c r="B56" s="688"/>
      <c r="C56" s="690"/>
      <c r="D56" s="690"/>
      <c r="E56" s="671"/>
      <c r="F56" s="671"/>
      <c r="G56" s="671"/>
      <c r="H56" s="671"/>
      <c r="I56" s="680"/>
      <c r="J56" s="671"/>
      <c r="K56" s="583"/>
      <c r="L56" s="536"/>
      <c r="M56" s="557"/>
      <c r="N56" s="673"/>
      <c r="O56" s="675"/>
      <c r="P56" s="675"/>
      <c r="Q56" s="677"/>
      <c r="R56" s="217">
        <v>2</v>
      </c>
      <c r="S56" s="306" t="s">
        <v>945</v>
      </c>
      <c r="T56" s="306" t="s">
        <v>944</v>
      </c>
      <c r="U56" s="306" t="s">
        <v>513</v>
      </c>
      <c r="V56" s="306" t="s">
        <v>946</v>
      </c>
      <c r="W56" s="306" t="s">
        <v>947</v>
      </c>
      <c r="X56" s="306" t="s">
        <v>948</v>
      </c>
      <c r="Y56" s="306" t="s">
        <v>984</v>
      </c>
      <c r="Z56" s="308">
        <v>100</v>
      </c>
      <c r="AA56" s="309" t="s">
        <v>299</v>
      </c>
      <c r="AB56" s="310" t="s">
        <v>299</v>
      </c>
      <c r="AC56" s="311" t="s">
        <v>299</v>
      </c>
      <c r="AD56" s="312">
        <v>100</v>
      </c>
      <c r="AE56" s="312" t="s">
        <v>456</v>
      </c>
      <c r="AF56" s="653"/>
      <c r="AG56" s="655"/>
      <c r="AH56" s="657"/>
      <c r="AI56" s="662"/>
      <c r="AJ56" s="665"/>
      <c r="AK56" s="662"/>
      <c r="AL56" s="668"/>
      <c r="AM56" s="624"/>
      <c r="AN56" s="218" t="s">
        <v>986</v>
      </c>
      <c r="AO56" s="306" t="s">
        <v>944</v>
      </c>
      <c r="AP56" s="342">
        <v>44561</v>
      </c>
      <c r="AQ56" s="342"/>
      <c r="AR56" s="218"/>
      <c r="AS56" s="217"/>
      <c r="AT56" s="218"/>
      <c r="AU56" s="219"/>
    </row>
    <row r="57" spans="1:51" ht="77.5" x14ac:dyDescent="0.35">
      <c r="A57" s="584" t="s">
        <v>1007</v>
      </c>
      <c r="B57" s="687" t="s">
        <v>398</v>
      </c>
      <c r="C57" s="689" t="s">
        <v>397</v>
      </c>
      <c r="D57" s="689" t="s">
        <v>399</v>
      </c>
      <c r="E57" s="670" t="s">
        <v>980</v>
      </c>
      <c r="F57" s="670" t="s">
        <v>440</v>
      </c>
      <c r="G57" s="670" t="s">
        <v>989</v>
      </c>
      <c r="H57" s="670" t="s">
        <v>990</v>
      </c>
      <c r="I57" s="678" t="s">
        <v>991</v>
      </c>
      <c r="J57" s="670" t="s">
        <v>450</v>
      </c>
      <c r="K57" s="581">
        <v>2</v>
      </c>
      <c r="L57" s="562" t="s">
        <v>327</v>
      </c>
      <c r="M57" s="550">
        <v>0.4</v>
      </c>
      <c r="N57" s="672" t="s">
        <v>99</v>
      </c>
      <c r="O57" s="674">
        <v>0.8</v>
      </c>
      <c r="P57" s="674">
        <v>0.32000000000000006</v>
      </c>
      <c r="Q57" s="676" t="s">
        <v>312</v>
      </c>
      <c r="R57" s="214">
        <v>1</v>
      </c>
      <c r="S57" s="322" t="s">
        <v>992</v>
      </c>
      <c r="T57" s="322" t="s">
        <v>988</v>
      </c>
      <c r="U57" s="322" t="s">
        <v>993</v>
      </c>
      <c r="V57" s="322" t="s">
        <v>994</v>
      </c>
      <c r="W57" s="322" t="s">
        <v>995</v>
      </c>
      <c r="X57" s="322" t="s">
        <v>996</v>
      </c>
      <c r="Y57" s="322" t="s">
        <v>997</v>
      </c>
      <c r="Z57" s="230">
        <v>100</v>
      </c>
      <c r="AA57" s="231" t="s">
        <v>299</v>
      </c>
      <c r="AB57" s="232" t="s">
        <v>299</v>
      </c>
      <c r="AC57" s="233" t="s">
        <v>299</v>
      </c>
      <c r="AD57" s="234">
        <v>100</v>
      </c>
      <c r="AE57" s="234" t="s">
        <v>456</v>
      </c>
      <c r="AF57" s="652" t="s">
        <v>299</v>
      </c>
      <c r="AG57" s="654">
        <v>0.2</v>
      </c>
      <c r="AH57" s="656" t="s">
        <v>251</v>
      </c>
      <c r="AI57" s="660">
        <v>0.2</v>
      </c>
      <c r="AJ57" s="663" t="s">
        <v>99</v>
      </c>
      <c r="AK57" s="660">
        <v>0.8</v>
      </c>
      <c r="AL57" s="666" t="s">
        <v>312</v>
      </c>
      <c r="AM57" s="622" t="s">
        <v>441</v>
      </c>
      <c r="AN57" s="322" t="s">
        <v>998</v>
      </c>
      <c r="AO57" s="214"/>
      <c r="AP57" s="338"/>
      <c r="AQ57" s="338"/>
      <c r="AR57" s="327"/>
      <c r="AS57" s="214"/>
      <c r="AT57" s="327"/>
      <c r="AU57" s="328"/>
    </row>
    <row r="58" spans="1:51" ht="78" thickBot="1" x14ac:dyDescent="0.4">
      <c r="A58" s="595"/>
      <c r="B58" s="688"/>
      <c r="C58" s="690"/>
      <c r="D58" s="690"/>
      <c r="E58" s="671"/>
      <c r="F58" s="671"/>
      <c r="G58" s="671"/>
      <c r="H58" s="671"/>
      <c r="I58" s="680"/>
      <c r="J58" s="671"/>
      <c r="K58" s="583"/>
      <c r="L58" s="536"/>
      <c r="M58" s="557"/>
      <c r="N58" s="673"/>
      <c r="O58" s="675"/>
      <c r="P58" s="675"/>
      <c r="Q58" s="677"/>
      <c r="R58" s="217">
        <v>2</v>
      </c>
      <c r="S58" s="218" t="s">
        <v>999</v>
      </c>
      <c r="T58" s="306" t="s">
        <v>1000</v>
      </c>
      <c r="U58" s="306" t="s">
        <v>1001</v>
      </c>
      <c r="V58" s="306" t="s">
        <v>1002</v>
      </c>
      <c r="W58" s="306" t="s">
        <v>1003</v>
      </c>
      <c r="X58" s="306" t="s">
        <v>1004</v>
      </c>
      <c r="Y58" s="306" t="s">
        <v>1005</v>
      </c>
      <c r="Z58" s="308">
        <v>100</v>
      </c>
      <c r="AA58" s="309" t="s">
        <v>299</v>
      </c>
      <c r="AB58" s="310" t="s">
        <v>299</v>
      </c>
      <c r="AC58" s="311" t="s">
        <v>299</v>
      </c>
      <c r="AD58" s="312">
        <v>100</v>
      </c>
      <c r="AE58" s="312" t="s">
        <v>456</v>
      </c>
      <c r="AF58" s="653"/>
      <c r="AG58" s="655"/>
      <c r="AH58" s="657"/>
      <c r="AI58" s="662"/>
      <c r="AJ58" s="665"/>
      <c r="AK58" s="662"/>
      <c r="AL58" s="668"/>
      <c r="AM58" s="624"/>
      <c r="AN58" s="306" t="s">
        <v>1006</v>
      </c>
      <c r="AO58" s="217"/>
      <c r="AP58" s="342"/>
      <c r="AQ58" s="342"/>
      <c r="AR58" s="218"/>
      <c r="AS58" s="217"/>
      <c r="AT58" s="218"/>
      <c r="AU58" s="219"/>
    </row>
    <row r="59" spans="1:51" ht="155.5" thickBot="1" x14ac:dyDescent="0.4">
      <c r="A59" s="351" t="s">
        <v>1009</v>
      </c>
      <c r="B59" s="352" t="s">
        <v>398</v>
      </c>
      <c r="C59" s="353" t="s">
        <v>397</v>
      </c>
      <c r="D59" s="353" t="s">
        <v>399</v>
      </c>
      <c r="E59" s="354" t="s">
        <v>966</v>
      </c>
      <c r="F59" s="354" t="s">
        <v>440</v>
      </c>
      <c r="G59" s="354" t="s">
        <v>1008</v>
      </c>
      <c r="H59" s="354" t="s">
        <v>968</v>
      </c>
      <c r="I59" s="355" t="s">
        <v>969</v>
      </c>
      <c r="J59" s="354" t="s">
        <v>450</v>
      </c>
      <c r="K59" s="356">
        <v>2</v>
      </c>
      <c r="L59" s="357" t="s">
        <v>327</v>
      </c>
      <c r="M59" s="358">
        <v>0.4</v>
      </c>
      <c r="N59" s="359" t="s">
        <v>101</v>
      </c>
      <c r="O59" s="360">
        <v>1</v>
      </c>
      <c r="P59" s="360">
        <v>0.4</v>
      </c>
      <c r="Q59" s="361" t="s">
        <v>310</v>
      </c>
      <c r="R59" s="356">
        <v>1</v>
      </c>
      <c r="S59" s="354" t="s">
        <v>970</v>
      </c>
      <c r="T59" s="354" t="s">
        <v>971</v>
      </c>
      <c r="U59" s="354" t="s">
        <v>485</v>
      </c>
      <c r="V59" s="354" t="s">
        <v>972</v>
      </c>
      <c r="W59" s="354" t="s">
        <v>973</v>
      </c>
      <c r="X59" s="354" t="s">
        <v>974</v>
      </c>
      <c r="Y59" s="354" t="s">
        <v>975</v>
      </c>
      <c r="Z59" s="363">
        <v>100</v>
      </c>
      <c r="AA59" s="364" t="s">
        <v>299</v>
      </c>
      <c r="AB59" s="365" t="s">
        <v>299</v>
      </c>
      <c r="AC59" s="366" t="s">
        <v>299</v>
      </c>
      <c r="AD59" s="367">
        <v>100</v>
      </c>
      <c r="AE59" s="367" t="s">
        <v>456</v>
      </c>
      <c r="AF59" s="368" t="s">
        <v>299</v>
      </c>
      <c r="AG59" s="369">
        <v>0.2</v>
      </c>
      <c r="AH59" s="370" t="s">
        <v>251</v>
      </c>
      <c r="AI59" s="371">
        <v>0.2</v>
      </c>
      <c r="AJ59" s="372" t="s">
        <v>101</v>
      </c>
      <c r="AK59" s="371">
        <v>1</v>
      </c>
      <c r="AL59" s="373" t="s">
        <v>310</v>
      </c>
      <c r="AM59" s="374" t="s">
        <v>441</v>
      </c>
      <c r="AN59" s="354" t="s">
        <v>976</v>
      </c>
      <c r="AO59" s="354" t="s">
        <v>977</v>
      </c>
      <c r="AP59" s="375">
        <v>44561</v>
      </c>
      <c r="AQ59" s="375"/>
      <c r="AR59" s="362"/>
      <c r="AS59" s="356"/>
      <c r="AT59" s="362"/>
      <c r="AU59" s="376"/>
    </row>
    <row r="60" spans="1:51" ht="155.5" thickBot="1" x14ac:dyDescent="0.4">
      <c r="A60" s="351" t="s">
        <v>1010</v>
      </c>
      <c r="B60" s="352" t="s">
        <v>347</v>
      </c>
      <c r="C60" s="353" t="s">
        <v>397</v>
      </c>
      <c r="D60" s="353" t="s">
        <v>348</v>
      </c>
      <c r="E60" s="354" t="s">
        <v>966</v>
      </c>
      <c r="F60" s="354" t="s">
        <v>440</v>
      </c>
      <c r="G60" s="354" t="s">
        <v>1008</v>
      </c>
      <c r="H60" s="354" t="s">
        <v>968</v>
      </c>
      <c r="I60" s="355" t="s">
        <v>969</v>
      </c>
      <c r="J60" s="354" t="s">
        <v>450</v>
      </c>
      <c r="K60" s="356">
        <v>2</v>
      </c>
      <c r="L60" s="357" t="s">
        <v>327</v>
      </c>
      <c r="M60" s="358">
        <v>0.4</v>
      </c>
      <c r="N60" s="359" t="s">
        <v>101</v>
      </c>
      <c r="O60" s="360">
        <v>1</v>
      </c>
      <c r="P60" s="360">
        <v>0.4</v>
      </c>
      <c r="Q60" s="361" t="s">
        <v>310</v>
      </c>
      <c r="R60" s="356">
        <v>1</v>
      </c>
      <c r="S60" s="354" t="s">
        <v>970</v>
      </c>
      <c r="T60" s="354" t="s">
        <v>971</v>
      </c>
      <c r="U60" s="354" t="s">
        <v>485</v>
      </c>
      <c r="V60" s="354" t="s">
        <v>972</v>
      </c>
      <c r="W60" s="354" t="s">
        <v>973</v>
      </c>
      <c r="X60" s="354" t="s">
        <v>974</v>
      </c>
      <c r="Y60" s="354" t="s">
        <v>975</v>
      </c>
      <c r="Z60" s="363">
        <v>100</v>
      </c>
      <c r="AA60" s="364" t="s">
        <v>299</v>
      </c>
      <c r="AB60" s="365" t="s">
        <v>299</v>
      </c>
      <c r="AC60" s="366" t="s">
        <v>299</v>
      </c>
      <c r="AD60" s="367">
        <v>100</v>
      </c>
      <c r="AE60" s="367" t="s">
        <v>456</v>
      </c>
      <c r="AF60" s="368" t="s">
        <v>299</v>
      </c>
      <c r="AG60" s="369">
        <v>0.2</v>
      </c>
      <c r="AH60" s="370" t="s">
        <v>251</v>
      </c>
      <c r="AI60" s="371">
        <v>0.2</v>
      </c>
      <c r="AJ60" s="372" t="s">
        <v>101</v>
      </c>
      <c r="AK60" s="371">
        <v>1</v>
      </c>
      <c r="AL60" s="373" t="s">
        <v>310</v>
      </c>
      <c r="AM60" s="374" t="s">
        <v>441</v>
      </c>
      <c r="AN60" s="362" t="s">
        <v>976</v>
      </c>
      <c r="AO60" s="356" t="s">
        <v>977</v>
      </c>
      <c r="AP60" s="375">
        <v>44561</v>
      </c>
      <c r="AQ60" s="375"/>
      <c r="AR60" s="362"/>
      <c r="AS60" s="356"/>
      <c r="AT60" s="362"/>
      <c r="AU60" s="376"/>
    </row>
    <row r="61" spans="1:51" ht="202.5" customHeight="1" thickBot="1" x14ac:dyDescent="0.4">
      <c r="A61" s="351" t="s">
        <v>1011</v>
      </c>
      <c r="B61" s="352" t="s">
        <v>7</v>
      </c>
      <c r="C61" s="353" t="s">
        <v>397</v>
      </c>
      <c r="D61" s="353" t="s">
        <v>351</v>
      </c>
      <c r="E61" s="354" t="s">
        <v>1012</v>
      </c>
      <c r="F61" s="354" t="s">
        <v>440</v>
      </c>
      <c r="G61" s="354" t="s">
        <v>1013</v>
      </c>
      <c r="H61" s="354" t="s">
        <v>1014</v>
      </c>
      <c r="I61" s="355" t="s">
        <v>1015</v>
      </c>
      <c r="J61" s="354" t="s">
        <v>446</v>
      </c>
      <c r="K61" s="356">
        <v>4</v>
      </c>
      <c r="L61" s="357" t="s">
        <v>325</v>
      </c>
      <c r="M61" s="358">
        <v>0.8</v>
      </c>
      <c r="N61" s="359" t="s">
        <v>101</v>
      </c>
      <c r="O61" s="360">
        <v>1</v>
      </c>
      <c r="P61" s="360">
        <v>0.8</v>
      </c>
      <c r="Q61" s="361" t="s">
        <v>310</v>
      </c>
      <c r="R61" s="356">
        <v>1</v>
      </c>
      <c r="S61" s="392" t="s">
        <v>1016</v>
      </c>
      <c r="T61" s="354" t="s">
        <v>956</v>
      </c>
      <c r="U61" s="354" t="s">
        <v>530</v>
      </c>
      <c r="V61" s="354" t="s">
        <v>957</v>
      </c>
      <c r="W61" s="354" t="s">
        <v>958</v>
      </c>
      <c r="X61" s="354" t="s">
        <v>1017</v>
      </c>
      <c r="Y61" s="354" t="s">
        <v>960</v>
      </c>
      <c r="Z61" s="363">
        <v>95</v>
      </c>
      <c r="AA61" s="364" t="s">
        <v>300</v>
      </c>
      <c r="AB61" s="365" t="s">
        <v>299</v>
      </c>
      <c r="AC61" s="366" t="s">
        <v>300</v>
      </c>
      <c r="AD61" s="367">
        <v>50</v>
      </c>
      <c r="AE61" s="367" t="s">
        <v>455</v>
      </c>
      <c r="AF61" s="368" t="s">
        <v>300</v>
      </c>
      <c r="AG61" s="369">
        <v>0.60000000000000009</v>
      </c>
      <c r="AH61" s="370" t="s">
        <v>255</v>
      </c>
      <c r="AI61" s="371">
        <v>0.60000000000000009</v>
      </c>
      <c r="AJ61" s="372" t="s">
        <v>101</v>
      </c>
      <c r="AK61" s="371">
        <v>1</v>
      </c>
      <c r="AL61" s="373" t="s">
        <v>310</v>
      </c>
      <c r="AM61" s="374" t="s">
        <v>437</v>
      </c>
      <c r="AN61" s="362" t="s">
        <v>1018</v>
      </c>
      <c r="AO61" s="356" t="s">
        <v>1019</v>
      </c>
      <c r="AP61" s="375" t="s">
        <v>962</v>
      </c>
      <c r="AQ61" s="375" t="s">
        <v>963</v>
      </c>
      <c r="AR61" s="362">
        <v>0</v>
      </c>
      <c r="AS61" s="356" t="s">
        <v>444</v>
      </c>
      <c r="AT61" s="362" t="s">
        <v>978</v>
      </c>
      <c r="AU61" s="394" t="s">
        <v>979</v>
      </c>
    </row>
    <row r="62" spans="1:51" ht="155.5" thickBot="1" x14ac:dyDescent="0.4">
      <c r="A62" s="351" t="s">
        <v>1010</v>
      </c>
      <c r="B62" s="352" t="s">
        <v>347</v>
      </c>
      <c r="C62" s="353" t="s">
        <v>397</v>
      </c>
      <c r="D62" s="353" t="s">
        <v>348</v>
      </c>
      <c r="E62" s="354" t="s">
        <v>966</v>
      </c>
      <c r="F62" s="354" t="s">
        <v>440</v>
      </c>
      <c r="G62" s="354" t="s">
        <v>1008</v>
      </c>
      <c r="H62" s="354" t="s">
        <v>968</v>
      </c>
      <c r="I62" s="355" t="s">
        <v>969</v>
      </c>
      <c r="J62" s="354" t="s">
        <v>450</v>
      </c>
      <c r="K62" s="356">
        <v>2</v>
      </c>
      <c r="L62" s="357" t="s">
        <v>327</v>
      </c>
      <c r="M62" s="358">
        <v>0.4</v>
      </c>
      <c r="N62" s="359" t="s">
        <v>101</v>
      </c>
      <c r="O62" s="360">
        <v>1</v>
      </c>
      <c r="P62" s="360">
        <v>0.4</v>
      </c>
      <c r="Q62" s="361" t="s">
        <v>310</v>
      </c>
      <c r="R62" s="356">
        <v>1</v>
      </c>
      <c r="S62" s="354" t="s">
        <v>970</v>
      </c>
      <c r="T62" s="354" t="s">
        <v>971</v>
      </c>
      <c r="U62" s="354" t="s">
        <v>485</v>
      </c>
      <c r="V62" s="354" t="s">
        <v>972</v>
      </c>
      <c r="W62" s="354" t="s">
        <v>973</v>
      </c>
      <c r="X62" s="354" t="s">
        <v>974</v>
      </c>
      <c r="Y62" s="354" t="s">
        <v>975</v>
      </c>
      <c r="Z62" s="363">
        <v>100</v>
      </c>
      <c r="AA62" s="364" t="s">
        <v>299</v>
      </c>
      <c r="AB62" s="365" t="s">
        <v>299</v>
      </c>
      <c r="AC62" s="366" t="s">
        <v>299</v>
      </c>
      <c r="AD62" s="367">
        <v>100</v>
      </c>
      <c r="AE62" s="367" t="s">
        <v>456</v>
      </c>
      <c r="AF62" s="368" t="s">
        <v>299</v>
      </c>
      <c r="AG62" s="369">
        <v>0.2</v>
      </c>
      <c r="AH62" s="370" t="s">
        <v>251</v>
      </c>
      <c r="AI62" s="371">
        <v>0.2</v>
      </c>
      <c r="AJ62" s="372" t="s">
        <v>101</v>
      </c>
      <c r="AK62" s="371">
        <v>1</v>
      </c>
      <c r="AL62" s="373" t="s">
        <v>310</v>
      </c>
      <c r="AM62" s="374" t="s">
        <v>441</v>
      </c>
      <c r="AN62" s="362" t="s">
        <v>976</v>
      </c>
      <c r="AO62" s="356" t="s">
        <v>977</v>
      </c>
      <c r="AP62" s="375">
        <v>44561</v>
      </c>
      <c r="AQ62" s="375"/>
      <c r="AR62" s="362"/>
      <c r="AS62" s="356"/>
      <c r="AT62" s="362"/>
      <c r="AU62" s="376"/>
    </row>
    <row r="63" spans="1:51" ht="202.5" customHeight="1" thickBot="1" x14ac:dyDescent="0.4">
      <c r="A63" s="351" t="s">
        <v>1011</v>
      </c>
      <c r="B63" s="352" t="s">
        <v>7</v>
      </c>
      <c r="C63" s="353" t="s">
        <v>397</v>
      </c>
      <c r="D63" s="353" t="s">
        <v>351</v>
      </c>
      <c r="E63" s="354" t="s">
        <v>1012</v>
      </c>
      <c r="F63" s="354" t="s">
        <v>440</v>
      </c>
      <c r="G63" s="354" t="s">
        <v>1013</v>
      </c>
      <c r="H63" s="354" t="s">
        <v>1014</v>
      </c>
      <c r="I63" s="355" t="s">
        <v>1015</v>
      </c>
      <c r="J63" s="354" t="s">
        <v>446</v>
      </c>
      <c r="K63" s="356">
        <v>4</v>
      </c>
      <c r="L63" s="357" t="s">
        <v>325</v>
      </c>
      <c r="M63" s="358">
        <v>0.8</v>
      </c>
      <c r="N63" s="359" t="s">
        <v>101</v>
      </c>
      <c r="O63" s="360">
        <v>1</v>
      </c>
      <c r="P63" s="360">
        <v>0.8</v>
      </c>
      <c r="Q63" s="361" t="s">
        <v>310</v>
      </c>
      <c r="R63" s="356">
        <v>1</v>
      </c>
      <c r="S63" s="392" t="s">
        <v>1016</v>
      </c>
      <c r="T63" s="354" t="s">
        <v>956</v>
      </c>
      <c r="U63" s="354" t="s">
        <v>530</v>
      </c>
      <c r="V63" s="354" t="s">
        <v>957</v>
      </c>
      <c r="W63" s="354" t="s">
        <v>958</v>
      </c>
      <c r="X63" s="354" t="s">
        <v>1017</v>
      </c>
      <c r="Y63" s="354" t="s">
        <v>960</v>
      </c>
      <c r="Z63" s="363">
        <v>95</v>
      </c>
      <c r="AA63" s="364" t="s">
        <v>300</v>
      </c>
      <c r="AB63" s="365" t="s">
        <v>299</v>
      </c>
      <c r="AC63" s="366" t="s">
        <v>300</v>
      </c>
      <c r="AD63" s="367">
        <v>50</v>
      </c>
      <c r="AE63" s="367" t="s">
        <v>455</v>
      </c>
      <c r="AF63" s="368" t="s">
        <v>300</v>
      </c>
      <c r="AG63" s="369">
        <v>0.60000000000000009</v>
      </c>
      <c r="AH63" s="370" t="s">
        <v>255</v>
      </c>
      <c r="AI63" s="371">
        <v>0.60000000000000009</v>
      </c>
      <c r="AJ63" s="372" t="s">
        <v>101</v>
      </c>
      <c r="AK63" s="371">
        <v>1</v>
      </c>
      <c r="AL63" s="373" t="s">
        <v>310</v>
      </c>
      <c r="AM63" s="374" t="s">
        <v>437</v>
      </c>
      <c r="AN63" s="362" t="s">
        <v>1018</v>
      </c>
      <c r="AO63" s="356" t="s">
        <v>1019</v>
      </c>
      <c r="AP63" s="375" t="s">
        <v>962</v>
      </c>
      <c r="AQ63" s="375" t="s">
        <v>963</v>
      </c>
      <c r="AR63" s="362">
        <v>0</v>
      </c>
      <c r="AS63" s="356" t="s">
        <v>444</v>
      </c>
      <c r="AT63" s="362" t="s">
        <v>978</v>
      </c>
      <c r="AU63" s="394" t="s">
        <v>979</v>
      </c>
    </row>
    <row r="64" spans="1:51" ht="108.5" x14ac:dyDescent="0.35">
      <c r="A64" s="584" t="s">
        <v>1033</v>
      </c>
      <c r="B64" s="687" t="s">
        <v>377</v>
      </c>
      <c r="C64" s="689" t="s">
        <v>346</v>
      </c>
      <c r="D64" s="689" t="s">
        <v>355</v>
      </c>
      <c r="E64" s="670" t="s">
        <v>1020</v>
      </c>
      <c r="F64" s="670" t="s">
        <v>440</v>
      </c>
      <c r="G64" s="670" t="s">
        <v>475</v>
      </c>
      <c r="H64" s="670" t="s">
        <v>1021</v>
      </c>
      <c r="I64" s="678" t="s">
        <v>1022</v>
      </c>
      <c r="J64" s="670" t="s">
        <v>450</v>
      </c>
      <c r="K64" s="581">
        <v>3</v>
      </c>
      <c r="L64" s="562" t="s">
        <v>326</v>
      </c>
      <c r="M64" s="550">
        <v>0.6</v>
      </c>
      <c r="N64" s="672" t="s">
        <v>99</v>
      </c>
      <c r="O64" s="674">
        <v>0.8</v>
      </c>
      <c r="P64" s="674">
        <v>0.48</v>
      </c>
      <c r="Q64" s="676" t="s">
        <v>312</v>
      </c>
      <c r="R64" s="440">
        <v>1</v>
      </c>
      <c r="S64" s="447" t="s">
        <v>1023</v>
      </c>
      <c r="T64" s="447" t="s">
        <v>1024</v>
      </c>
      <c r="U64" s="449" t="s">
        <v>591</v>
      </c>
      <c r="V64" s="449" t="s">
        <v>1025</v>
      </c>
      <c r="W64" s="449" t="s">
        <v>1026</v>
      </c>
      <c r="X64" s="449" t="s">
        <v>1027</v>
      </c>
      <c r="Y64" s="447" t="s">
        <v>1028</v>
      </c>
      <c r="Z64" s="230">
        <v>100</v>
      </c>
      <c r="AA64" s="231" t="s">
        <v>299</v>
      </c>
      <c r="AB64" s="232" t="s">
        <v>300</v>
      </c>
      <c r="AC64" s="233" t="s">
        <v>300</v>
      </c>
      <c r="AD64" s="234">
        <v>50</v>
      </c>
      <c r="AE64" s="234" t="s">
        <v>455</v>
      </c>
      <c r="AF64" s="652" t="s">
        <v>300</v>
      </c>
      <c r="AG64" s="654">
        <v>0.39999999999999997</v>
      </c>
      <c r="AH64" s="656" t="s">
        <v>253</v>
      </c>
      <c r="AI64" s="660">
        <v>0.39999999999999997</v>
      </c>
      <c r="AJ64" s="663" t="s">
        <v>99</v>
      </c>
      <c r="AK64" s="660">
        <v>0.8</v>
      </c>
      <c r="AL64" s="666" t="s">
        <v>312</v>
      </c>
      <c r="AM64" s="622" t="s">
        <v>441</v>
      </c>
      <c r="AN64" s="442"/>
      <c r="AO64" s="440"/>
      <c r="AP64" s="338"/>
      <c r="AQ64" s="338"/>
      <c r="AR64" s="442"/>
      <c r="AS64" s="440"/>
      <c r="AT64" s="442"/>
      <c r="AU64" s="328"/>
    </row>
    <row r="65" spans="1:47" ht="109" thickBot="1" x14ac:dyDescent="0.4">
      <c r="A65" s="595"/>
      <c r="B65" s="688"/>
      <c r="C65" s="690"/>
      <c r="D65" s="690"/>
      <c r="E65" s="671"/>
      <c r="F65" s="671"/>
      <c r="G65" s="671"/>
      <c r="H65" s="671"/>
      <c r="I65" s="680"/>
      <c r="J65" s="671"/>
      <c r="K65" s="583"/>
      <c r="L65" s="536"/>
      <c r="M65" s="557"/>
      <c r="N65" s="673"/>
      <c r="O65" s="675"/>
      <c r="P65" s="675"/>
      <c r="Q65" s="677"/>
      <c r="R65" s="441">
        <v>2</v>
      </c>
      <c r="S65" s="443" t="s">
        <v>1029</v>
      </c>
      <c r="T65" s="448" t="s">
        <v>1024</v>
      </c>
      <c r="U65" s="448" t="s">
        <v>572</v>
      </c>
      <c r="V65" s="450" t="s">
        <v>1025</v>
      </c>
      <c r="W65" s="448" t="s">
        <v>1030</v>
      </c>
      <c r="X65" s="448" t="s">
        <v>1031</v>
      </c>
      <c r="Y65" s="448" t="s">
        <v>1032</v>
      </c>
      <c r="Z65" s="308">
        <v>100</v>
      </c>
      <c r="AA65" s="309" t="s">
        <v>299</v>
      </c>
      <c r="AB65" s="310" t="s">
        <v>300</v>
      </c>
      <c r="AC65" s="311" t="s">
        <v>300</v>
      </c>
      <c r="AD65" s="312">
        <v>50</v>
      </c>
      <c r="AE65" s="312" t="s">
        <v>455</v>
      </c>
      <c r="AF65" s="653"/>
      <c r="AG65" s="655"/>
      <c r="AH65" s="657"/>
      <c r="AI65" s="662"/>
      <c r="AJ65" s="665"/>
      <c r="AK65" s="662"/>
      <c r="AL65" s="668"/>
      <c r="AM65" s="624"/>
      <c r="AN65" s="443"/>
      <c r="AO65" s="441"/>
      <c r="AP65" s="342"/>
      <c r="AQ65" s="342"/>
      <c r="AR65" s="443"/>
      <c r="AS65" s="441"/>
      <c r="AT65" s="443"/>
      <c r="AU65" s="219"/>
    </row>
  </sheetData>
  <sheetProtection algorithmName="SHA-512" hashValue="otJMwwlEb+K3J/yCG0CkI2BxlERUeNeC8FR/Cfg8RsYaVQL8QDneHCyz1gm74JwMVHWz/n/UK5yn/PbFysgnng==" saltValue="vAGqEEraHGz1uqJkVEwuwg==" spinCount="100000" sheet="1" formatCells="0" formatColumns="0" formatRows="0" insertColumns="0" insertRows="0" deleteColumns="0" deleteRows="0"/>
  <autoFilter ref="A10:BU10">
    <filterColumn colId="25" showButton="0"/>
    <filterColumn colId="28" showButton="0"/>
  </autoFilter>
  <mergeCells count="509">
    <mergeCell ref="AG64:AG65"/>
    <mergeCell ref="AH64:AH65"/>
    <mergeCell ref="AI64:AI65"/>
    <mergeCell ref="AJ64:AJ65"/>
    <mergeCell ref="AK64:AK65"/>
    <mergeCell ref="AL64:AL65"/>
    <mergeCell ref="AM64:AM65"/>
    <mergeCell ref="J64:J65"/>
    <mergeCell ref="K64:K65"/>
    <mergeCell ref="L64:L65"/>
    <mergeCell ref="M64:M65"/>
    <mergeCell ref="N64:N65"/>
    <mergeCell ref="O64:O65"/>
    <mergeCell ref="P64:P65"/>
    <mergeCell ref="Q64:Q65"/>
    <mergeCell ref="AF64:AF65"/>
    <mergeCell ref="A64:A65"/>
    <mergeCell ref="B64:B65"/>
    <mergeCell ref="C64:C65"/>
    <mergeCell ref="D64:D65"/>
    <mergeCell ref="E64:E65"/>
    <mergeCell ref="F64:F65"/>
    <mergeCell ref="G64:G65"/>
    <mergeCell ref="H64:H65"/>
    <mergeCell ref="I64:I65"/>
    <mergeCell ref="AG57:AG58"/>
    <mergeCell ref="AH57:AH58"/>
    <mergeCell ref="AI57:AI58"/>
    <mergeCell ref="AJ57:AJ58"/>
    <mergeCell ref="AK57:AK58"/>
    <mergeCell ref="AL57:AL58"/>
    <mergeCell ref="AM57:AM58"/>
    <mergeCell ref="J57:J58"/>
    <mergeCell ref="K57:K58"/>
    <mergeCell ref="L57:L58"/>
    <mergeCell ref="M57:M58"/>
    <mergeCell ref="N57:N58"/>
    <mergeCell ref="O57:O58"/>
    <mergeCell ref="P57:P58"/>
    <mergeCell ref="Q57:Q58"/>
    <mergeCell ref="AF57:AF58"/>
    <mergeCell ref="A57:A58"/>
    <mergeCell ref="B57:B58"/>
    <mergeCell ref="C57:C58"/>
    <mergeCell ref="D57:D58"/>
    <mergeCell ref="E57:E58"/>
    <mergeCell ref="F57:F58"/>
    <mergeCell ref="G57:G58"/>
    <mergeCell ref="H57:H58"/>
    <mergeCell ref="I57:I58"/>
    <mergeCell ref="M55:M56"/>
    <mergeCell ref="N55:N56"/>
    <mergeCell ref="O55:O56"/>
    <mergeCell ref="P55:P56"/>
    <mergeCell ref="Q55:Q56"/>
    <mergeCell ref="AF55:AF56"/>
    <mergeCell ref="AG55:AG56"/>
    <mergeCell ref="AH55:AH56"/>
    <mergeCell ref="AI55:AI56"/>
    <mergeCell ref="AJ55:AJ56"/>
    <mergeCell ref="AG49:AG52"/>
    <mergeCell ref="AH49:AH52"/>
    <mergeCell ref="AI49:AI52"/>
    <mergeCell ref="AJ49:AJ52"/>
    <mergeCell ref="AK49:AK52"/>
    <mergeCell ref="AL49:AL52"/>
    <mergeCell ref="AM49:AM52"/>
    <mergeCell ref="A49:A52"/>
    <mergeCell ref="AK55:AK56"/>
    <mergeCell ref="AL55:AL56"/>
    <mergeCell ref="AM55:AM56"/>
    <mergeCell ref="A55:A56"/>
    <mergeCell ref="B55:B56"/>
    <mergeCell ref="C55:C56"/>
    <mergeCell ref="D55:D56"/>
    <mergeCell ref="E55:E56"/>
    <mergeCell ref="F55:F56"/>
    <mergeCell ref="G55:G56"/>
    <mergeCell ref="H55:H56"/>
    <mergeCell ref="I55:I56"/>
    <mergeCell ref="J55:J56"/>
    <mergeCell ref="K55:K56"/>
    <mergeCell ref="L55:L56"/>
    <mergeCell ref="AG47:AG48"/>
    <mergeCell ref="AH47:AH48"/>
    <mergeCell ref="AI47:AI48"/>
    <mergeCell ref="AJ47:AJ48"/>
    <mergeCell ref="AK47:AK48"/>
    <mergeCell ref="AL47:AL48"/>
    <mergeCell ref="AM47:AM48"/>
    <mergeCell ref="B49:B52"/>
    <mergeCell ref="C49:C52"/>
    <mergeCell ref="D49:D52"/>
    <mergeCell ref="E49:E52"/>
    <mergeCell ref="F49:F52"/>
    <mergeCell ref="G49:G52"/>
    <mergeCell ref="H49:H52"/>
    <mergeCell ref="I49:I52"/>
    <mergeCell ref="J49:J52"/>
    <mergeCell ref="K49:K52"/>
    <mergeCell ref="L49:L52"/>
    <mergeCell ref="M49:M52"/>
    <mergeCell ref="N49:N52"/>
    <mergeCell ref="O49:O52"/>
    <mergeCell ref="P49:P52"/>
    <mergeCell ref="Q49:Q52"/>
    <mergeCell ref="AF49:AF52"/>
    <mergeCell ref="J47:J48"/>
    <mergeCell ref="K47:K48"/>
    <mergeCell ref="L47:L48"/>
    <mergeCell ref="M47:M48"/>
    <mergeCell ref="N47:N48"/>
    <mergeCell ref="O47:O48"/>
    <mergeCell ref="P47:P48"/>
    <mergeCell ref="Q47:Q48"/>
    <mergeCell ref="AF47:AF48"/>
    <mergeCell ref="A47:A48"/>
    <mergeCell ref="B47:B48"/>
    <mergeCell ref="C47:C48"/>
    <mergeCell ref="D47:D48"/>
    <mergeCell ref="E47:E48"/>
    <mergeCell ref="F47:F48"/>
    <mergeCell ref="G47:G48"/>
    <mergeCell ref="H47:H48"/>
    <mergeCell ref="I47:I48"/>
    <mergeCell ref="C9:C10"/>
    <mergeCell ref="D9:D10"/>
    <mergeCell ref="C1:AT4"/>
    <mergeCell ref="AU1:AU4"/>
    <mergeCell ref="A6:B6"/>
    <mergeCell ref="H6:I6"/>
    <mergeCell ref="J6:L6"/>
    <mergeCell ref="A7:E7"/>
    <mergeCell ref="F7:R7"/>
    <mergeCell ref="AN8:AP8"/>
    <mergeCell ref="AQ8:AS8"/>
    <mergeCell ref="AT8:AU8"/>
    <mergeCell ref="AU9:AU10"/>
    <mergeCell ref="AO9:AO10"/>
    <mergeCell ref="AP9:AP10"/>
    <mergeCell ref="AQ9:AQ10"/>
    <mergeCell ref="AR9:AR10"/>
    <mergeCell ref="AS9:AS10"/>
    <mergeCell ref="AT9:AT10"/>
    <mergeCell ref="AH9:AH10"/>
    <mergeCell ref="AN9:AN10"/>
    <mergeCell ref="AJ9:AJ10"/>
    <mergeCell ref="AK9:AK10"/>
    <mergeCell ref="AL9:AL10"/>
    <mergeCell ref="AI36:AI38"/>
    <mergeCell ref="AJ36:AJ38"/>
    <mergeCell ref="AK36:AK38"/>
    <mergeCell ref="AL36:AL38"/>
    <mergeCell ref="AM36:AM38"/>
    <mergeCell ref="AI39:AI41"/>
    <mergeCell ref="AJ39:AJ41"/>
    <mergeCell ref="AI45:AI46"/>
    <mergeCell ref="AJ45:AJ46"/>
    <mergeCell ref="AK45:AK46"/>
    <mergeCell ref="AL45:AL46"/>
    <mergeCell ref="AM45:AM46"/>
    <mergeCell ref="AK39:AK41"/>
    <mergeCell ref="AL39:AL41"/>
    <mergeCell ref="AM39:AM41"/>
    <mergeCell ref="AM42:AM44"/>
    <mergeCell ref="AI31:AI32"/>
    <mergeCell ref="AJ31:AJ32"/>
    <mergeCell ref="AK31:AK32"/>
    <mergeCell ref="AL31:AL32"/>
    <mergeCell ref="AM31:AM32"/>
    <mergeCell ref="AI33:AI35"/>
    <mergeCell ref="AJ33:AJ35"/>
    <mergeCell ref="AK33:AK35"/>
    <mergeCell ref="AL33:AL35"/>
    <mergeCell ref="AM33:AM35"/>
    <mergeCell ref="AH33:AH35"/>
    <mergeCell ref="AG36:AG38"/>
    <mergeCell ref="AH36:AH38"/>
    <mergeCell ref="P39:P41"/>
    <mergeCell ref="Q39:Q41"/>
    <mergeCell ref="AF39:AF41"/>
    <mergeCell ref="AG39:AG41"/>
    <mergeCell ref="AH39:AH41"/>
    <mergeCell ref="A36:A38"/>
    <mergeCell ref="B36:B38"/>
    <mergeCell ref="C36:C38"/>
    <mergeCell ref="D36:D38"/>
    <mergeCell ref="E36:E38"/>
    <mergeCell ref="F36:F38"/>
    <mergeCell ref="G36:G38"/>
    <mergeCell ref="H36:H38"/>
    <mergeCell ref="I36:I38"/>
    <mergeCell ref="A39:A41"/>
    <mergeCell ref="B39:B41"/>
    <mergeCell ref="C39:C41"/>
    <mergeCell ref="D39:D41"/>
    <mergeCell ref="E39:E41"/>
    <mergeCell ref="F39:F41"/>
    <mergeCell ref="J36:J38"/>
    <mergeCell ref="AG24:AG26"/>
    <mergeCell ref="AH24:AH26"/>
    <mergeCell ref="A31:A32"/>
    <mergeCell ref="B31:B32"/>
    <mergeCell ref="C31:C32"/>
    <mergeCell ref="D31:D32"/>
    <mergeCell ref="E31:E32"/>
    <mergeCell ref="F31:F32"/>
    <mergeCell ref="G31:G32"/>
    <mergeCell ref="H31:H32"/>
    <mergeCell ref="I31:I32"/>
    <mergeCell ref="J31:J32"/>
    <mergeCell ref="K31:K32"/>
    <mergeCell ref="L31:L32"/>
    <mergeCell ref="M31:M32"/>
    <mergeCell ref="N31:N32"/>
    <mergeCell ref="O31:O32"/>
    <mergeCell ref="P31:P32"/>
    <mergeCell ref="Q31:Q32"/>
    <mergeCell ref="AH27:AH30"/>
    <mergeCell ref="AF31:AF32"/>
    <mergeCell ref="AG31:AG32"/>
    <mergeCell ref="AH31:AH32"/>
    <mergeCell ref="J24:J26"/>
    <mergeCell ref="K24:K26"/>
    <mergeCell ref="L24:L26"/>
    <mergeCell ref="M24:M26"/>
    <mergeCell ref="N24:N26"/>
    <mergeCell ref="O24:O26"/>
    <mergeCell ref="P24:P26"/>
    <mergeCell ref="Q24:Q26"/>
    <mergeCell ref="AF24:AF26"/>
    <mergeCell ref="A24:A26"/>
    <mergeCell ref="B24:B26"/>
    <mergeCell ref="C24:C26"/>
    <mergeCell ref="D24:D26"/>
    <mergeCell ref="E24:E26"/>
    <mergeCell ref="F24:F26"/>
    <mergeCell ref="G24:G26"/>
    <mergeCell ref="H24:H26"/>
    <mergeCell ref="I24:I26"/>
    <mergeCell ref="A20:A22"/>
    <mergeCell ref="B20:B22"/>
    <mergeCell ref="C20:C22"/>
    <mergeCell ref="D20:D22"/>
    <mergeCell ref="E20:E22"/>
    <mergeCell ref="F18:F19"/>
    <mergeCell ref="G18:G19"/>
    <mergeCell ref="H18:H19"/>
    <mergeCell ref="I18:I19"/>
    <mergeCell ref="A18:A19"/>
    <mergeCell ref="B18:B19"/>
    <mergeCell ref="C18:C19"/>
    <mergeCell ref="D18:D19"/>
    <mergeCell ref="E18:E19"/>
    <mergeCell ref="F20:F22"/>
    <mergeCell ref="G20:G22"/>
    <mergeCell ref="H20:H22"/>
    <mergeCell ref="I20:I22"/>
    <mergeCell ref="A16:A17"/>
    <mergeCell ref="B16:B17"/>
    <mergeCell ref="C16:C17"/>
    <mergeCell ref="D16:D17"/>
    <mergeCell ref="E16:E17"/>
    <mergeCell ref="O11:O12"/>
    <mergeCell ref="P11:P12"/>
    <mergeCell ref="Q11:Q12"/>
    <mergeCell ref="A13:A15"/>
    <mergeCell ref="B13:B15"/>
    <mergeCell ref="C13:C15"/>
    <mergeCell ref="D13:D15"/>
    <mergeCell ref="E13:E15"/>
    <mergeCell ref="F13:F15"/>
    <mergeCell ref="G13:G15"/>
    <mergeCell ref="H13:H15"/>
    <mergeCell ref="I13:I15"/>
    <mergeCell ref="J13:J15"/>
    <mergeCell ref="L16:L17"/>
    <mergeCell ref="F16:F17"/>
    <mergeCell ref="G16:G17"/>
    <mergeCell ref="H16:H17"/>
    <mergeCell ref="I16:I17"/>
    <mergeCell ref="J16:J17"/>
    <mergeCell ref="B11:B12"/>
    <mergeCell ref="C11:C12"/>
    <mergeCell ref="D11:D12"/>
    <mergeCell ref="E11:E12"/>
    <mergeCell ref="F11:F12"/>
    <mergeCell ref="G11:G12"/>
    <mergeCell ref="H11:H12"/>
    <mergeCell ref="I11:I12"/>
    <mergeCell ref="A11:A12"/>
    <mergeCell ref="J11:J12"/>
    <mergeCell ref="K11:K12"/>
    <mergeCell ref="L11:L12"/>
    <mergeCell ref="M11:M12"/>
    <mergeCell ref="N11:N12"/>
    <mergeCell ref="AG8:AM8"/>
    <mergeCell ref="R8:AF8"/>
    <mergeCell ref="K8:Q8"/>
    <mergeCell ref="A8:J8"/>
    <mergeCell ref="J9:J10"/>
    <mergeCell ref="AC9:AD10"/>
    <mergeCell ref="AE9:AE10"/>
    <mergeCell ref="AF9:AF10"/>
    <mergeCell ref="B9:B10"/>
    <mergeCell ref="A9:A10"/>
    <mergeCell ref="E9:E10"/>
    <mergeCell ref="F9:F10"/>
    <mergeCell ref="G9:G10"/>
    <mergeCell ref="H9:H10"/>
    <mergeCell ref="AM9:AM10"/>
    <mergeCell ref="R9:R10"/>
    <mergeCell ref="S9:S10"/>
    <mergeCell ref="AG9:AG10"/>
    <mergeCell ref="I9:I10"/>
    <mergeCell ref="K9:K10"/>
    <mergeCell ref="L9:L10"/>
    <mergeCell ref="M9:M10"/>
    <mergeCell ref="N9:N10"/>
    <mergeCell ref="O9:O10"/>
    <mergeCell ref="P9:P10"/>
    <mergeCell ref="Q9:Q10"/>
    <mergeCell ref="T9:T10"/>
    <mergeCell ref="U9:U10"/>
    <mergeCell ref="O13:O15"/>
    <mergeCell ref="P13:P15"/>
    <mergeCell ref="Q13:Q15"/>
    <mergeCell ref="K20:K22"/>
    <mergeCell ref="L20:L22"/>
    <mergeCell ref="M20:M22"/>
    <mergeCell ref="N20:N22"/>
    <mergeCell ref="O20:O22"/>
    <mergeCell ref="K18:K19"/>
    <mergeCell ref="L18:L19"/>
    <mergeCell ref="N18:N19"/>
    <mergeCell ref="O18:O19"/>
    <mergeCell ref="K16:K17"/>
    <mergeCell ref="N13:N15"/>
    <mergeCell ref="P16:P17"/>
    <mergeCell ref="Q16:Q17"/>
    <mergeCell ref="M16:M17"/>
    <mergeCell ref="N16:N17"/>
    <mergeCell ref="O16:O17"/>
    <mergeCell ref="K13:K15"/>
    <mergeCell ref="L13:L15"/>
    <mergeCell ref="M13:M15"/>
    <mergeCell ref="AF18:AF19"/>
    <mergeCell ref="AF20:AF22"/>
    <mergeCell ref="P18:P19"/>
    <mergeCell ref="Q18:Q19"/>
    <mergeCell ref="P20:P22"/>
    <mergeCell ref="Q20:Q22"/>
    <mergeCell ref="M18:M19"/>
    <mergeCell ref="J20:J22"/>
    <mergeCell ref="J18:J19"/>
    <mergeCell ref="AH18:AH19"/>
    <mergeCell ref="AI18:AI19"/>
    <mergeCell ref="AH20:AH22"/>
    <mergeCell ref="AI20:AI22"/>
    <mergeCell ref="AG11:AG12"/>
    <mergeCell ref="AG13:AG15"/>
    <mergeCell ref="AG16:AG17"/>
    <mergeCell ref="AG18:AG19"/>
    <mergeCell ref="AH11:AH12"/>
    <mergeCell ref="AI11:AI12"/>
    <mergeCell ref="AH13:AH15"/>
    <mergeCell ref="AI13:AI15"/>
    <mergeCell ref="AH16:AH17"/>
    <mergeCell ref="AI16:AI17"/>
    <mergeCell ref="AG20:AG22"/>
    <mergeCell ref="V9:V10"/>
    <mergeCell ref="W9:W10"/>
    <mergeCell ref="X9:X10"/>
    <mergeCell ref="Y9:Y10"/>
    <mergeCell ref="Z9:AA10"/>
    <mergeCell ref="AB9:AB10"/>
    <mergeCell ref="AF13:AF15"/>
    <mergeCell ref="AF16:AF17"/>
    <mergeCell ref="AI9:AI10"/>
    <mergeCell ref="AF11:AF12"/>
    <mergeCell ref="AM18:AM19"/>
    <mergeCell ref="AM20:AM22"/>
    <mergeCell ref="AJ11:AJ12"/>
    <mergeCell ref="AJ13:AJ15"/>
    <mergeCell ref="AJ16:AJ17"/>
    <mergeCell ref="AJ18:AJ19"/>
    <mergeCell ref="AJ20:AJ22"/>
    <mergeCell ref="AK11:AK12"/>
    <mergeCell ref="AK13:AK15"/>
    <mergeCell ref="AK16:AK17"/>
    <mergeCell ref="AK18:AK19"/>
    <mergeCell ref="AK20:AK22"/>
    <mergeCell ref="AL11:AL12"/>
    <mergeCell ref="AL13:AL15"/>
    <mergeCell ref="AL16:AL17"/>
    <mergeCell ref="AL18:AL19"/>
    <mergeCell ref="AL20:AL22"/>
    <mergeCell ref="AM11:AM12"/>
    <mergeCell ref="AM13:AM15"/>
    <mergeCell ref="AM16:AM17"/>
    <mergeCell ref="AI24:AI26"/>
    <mergeCell ref="AJ24:AJ26"/>
    <mergeCell ref="AK24:AK26"/>
    <mergeCell ref="AL24:AL26"/>
    <mergeCell ref="AM24:AM26"/>
    <mergeCell ref="A27:A30"/>
    <mergeCell ref="B27:B30"/>
    <mergeCell ref="C27:C30"/>
    <mergeCell ref="D27:D30"/>
    <mergeCell ref="E27:E30"/>
    <mergeCell ref="F27:F30"/>
    <mergeCell ref="G27:G30"/>
    <mergeCell ref="H27:H30"/>
    <mergeCell ref="I27:I30"/>
    <mergeCell ref="J27:J30"/>
    <mergeCell ref="K27:K30"/>
    <mergeCell ref="L27:L30"/>
    <mergeCell ref="M27:M30"/>
    <mergeCell ref="N27:N30"/>
    <mergeCell ref="O27:O30"/>
    <mergeCell ref="P27:P30"/>
    <mergeCell ref="Q27:Q30"/>
    <mergeCell ref="AF27:AF30"/>
    <mergeCell ref="AG27:AG30"/>
    <mergeCell ref="AI27:AI30"/>
    <mergeCell ref="AJ27:AJ30"/>
    <mergeCell ref="AK27:AK30"/>
    <mergeCell ref="AL27:AL30"/>
    <mergeCell ref="AM27:AM30"/>
    <mergeCell ref="A33:A35"/>
    <mergeCell ref="B33:B35"/>
    <mergeCell ref="C33:C35"/>
    <mergeCell ref="D33:D35"/>
    <mergeCell ref="E33:E35"/>
    <mergeCell ref="F33:F35"/>
    <mergeCell ref="G33:G35"/>
    <mergeCell ref="H33:H35"/>
    <mergeCell ref="I33:I35"/>
    <mergeCell ref="J33:J35"/>
    <mergeCell ref="K33:K35"/>
    <mergeCell ref="L33:L35"/>
    <mergeCell ref="M33:M35"/>
    <mergeCell ref="N33:N35"/>
    <mergeCell ref="O33:O35"/>
    <mergeCell ref="P33:P35"/>
    <mergeCell ref="Q33:Q35"/>
    <mergeCell ref="AF33:AF35"/>
    <mergeCell ref="AG33:AG35"/>
    <mergeCell ref="K36:K38"/>
    <mergeCell ref="L36:L38"/>
    <mergeCell ref="M36:M38"/>
    <mergeCell ref="N36:N38"/>
    <mergeCell ref="O36:O38"/>
    <mergeCell ref="P36:P38"/>
    <mergeCell ref="Q36:Q38"/>
    <mergeCell ref="AF36:AF38"/>
    <mergeCell ref="G39:G41"/>
    <mergeCell ref="H39:H41"/>
    <mergeCell ref="I39:I41"/>
    <mergeCell ref="J39:J41"/>
    <mergeCell ref="K39:K41"/>
    <mergeCell ref="L39:L41"/>
    <mergeCell ref="M39:M41"/>
    <mergeCell ref="N39:N41"/>
    <mergeCell ref="O39:O41"/>
    <mergeCell ref="A42:A44"/>
    <mergeCell ref="B42:B44"/>
    <mergeCell ref="C42:C44"/>
    <mergeCell ref="D42:D44"/>
    <mergeCell ref="E42:E44"/>
    <mergeCell ref="F42:F44"/>
    <mergeCell ref="G42:G44"/>
    <mergeCell ref="H42:H44"/>
    <mergeCell ref="I42:I44"/>
    <mergeCell ref="A45:A46"/>
    <mergeCell ref="B45:B46"/>
    <mergeCell ref="C45:C46"/>
    <mergeCell ref="D45:D46"/>
    <mergeCell ref="E45:E46"/>
    <mergeCell ref="F45:F46"/>
    <mergeCell ref="G45:G46"/>
    <mergeCell ref="H45:H46"/>
    <mergeCell ref="I45:I46"/>
    <mergeCell ref="J45:J46"/>
    <mergeCell ref="K45:K46"/>
    <mergeCell ref="L45:L46"/>
    <mergeCell ref="M45:M46"/>
    <mergeCell ref="N45:N46"/>
    <mergeCell ref="O45:O46"/>
    <mergeCell ref="P45:P46"/>
    <mergeCell ref="Q45:Q46"/>
    <mergeCell ref="J42:J44"/>
    <mergeCell ref="K42:K44"/>
    <mergeCell ref="L42:L44"/>
    <mergeCell ref="M42:M44"/>
    <mergeCell ref="N42:N44"/>
    <mergeCell ref="O42:O44"/>
    <mergeCell ref="P42:P44"/>
    <mergeCell ref="Q42:Q44"/>
    <mergeCell ref="AF45:AF46"/>
    <mergeCell ref="AG45:AG46"/>
    <mergeCell ref="AH45:AH46"/>
    <mergeCell ref="AG42:AG44"/>
    <mergeCell ref="AH42:AH44"/>
    <mergeCell ref="AI42:AI44"/>
    <mergeCell ref="AJ42:AJ44"/>
    <mergeCell ref="AK42:AK44"/>
    <mergeCell ref="AL42:AL44"/>
    <mergeCell ref="AF42:AF44"/>
  </mergeCells>
  <phoneticPr fontId="78" type="noConversion"/>
  <conditionalFormatting sqref="L11">
    <cfRule type="cellIs" dxfId="1015" priority="1515" operator="equal">
      <formula>"Rara vez"</formula>
    </cfRule>
    <cfRule type="cellIs" dxfId="1014" priority="1540" operator="equal">
      <formula>"Improbable"</formula>
    </cfRule>
    <cfRule type="cellIs" dxfId="1013" priority="1541" operator="equal">
      <formula>"Posible"</formula>
    </cfRule>
    <cfRule type="cellIs" dxfId="1012" priority="1542" operator="equal">
      <formula>"Probable"</formula>
    </cfRule>
    <cfRule type="cellIs" dxfId="1011" priority="1543" operator="equal">
      <formula>"Casi seguro"</formula>
    </cfRule>
    <cfRule type="cellIs" dxfId="1010" priority="1544" operator="equal">
      <formula>"Muy Baja"</formula>
    </cfRule>
  </conditionalFormatting>
  <conditionalFormatting sqref="P11">
    <cfRule type="cellIs" dxfId="1009" priority="1535" operator="equal">
      <formula>"Catastrófico"</formula>
    </cfRule>
    <cfRule type="cellIs" dxfId="1008" priority="1536" operator="equal">
      <formula>"Mayor"</formula>
    </cfRule>
    <cfRule type="cellIs" dxfId="1007" priority="1537" operator="equal">
      <formula>"Moderado"</formula>
    </cfRule>
    <cfRule type="cellIs" dxfId="1006" priority="1538" operator="equal">
      <formula>"Menor"</formula>
    </cfRule>
    <cfRule type="cellIs" dxfId="1005" priority="1539" operator="equal">
      <formula>"Leve"</formula>
    </cfRule>
  </conditionalFormatting>
  <conditionalFormatting sqref="Q11">
    <cfRule type="cellIs" dxfId="1004" priority="1531" operator="equal">
      <formula>"Extremo"</formula>
    </cfRule>
    <cfRule type="cellIs" dxfId="1003" priority="1532" operator="equal">
      <formula>"Alto"</formula>
    </cfRule>
    <cfRule type="cellIs" dxfId="1002" priority="1533" operator="equal">
      <formula>"Moderado"</formula>
    </cfRule>
    <cfRule type="cellIs" dxfId="1001" priority="1534" operator="equal">
      <formula>"Bajo"</formula>
    </cfRule>
  </conditionalFormatting>
  <conditionalFormatting sqref="AH11">
    <cfRule type="cellIs" dxfId="1000" priority="1526" operator="equal">
      <formula>"Muy Alta"</formula>
    </cfRule>
    <cfRule type="cellIs" dxfId="999" priority="1527" operator="equal">
      <formula>"Alta"</formula>
    </cfRule>
    <cfRule type="cellIs" dxfId="998" priority="1528" operator="equal">
      <formula>"Media"</formula>
    </cfRule>
    <cfRule type="cellIs" dxfId="997" priority="1529" operator="equal">
      <formula>"Baja"</formula>
    </cfRule>
    <cfRule type="cellIs" dxfId="996" priority="1530" operator="equal">
      <formula>"Muy Baja"</formula>
    </cfRule>
  </conditionalFormatting>
  <conditionalFormatting sqref="AJ11">
    <cfRule type="cellIs" dxfId="995" priority="1521" operator="equal">
      <formula>"Catastrófico"</formula>
    </cfRule>
    <cfRule type="cellIs" dxfId="994" priority="1522" operator="equal">
      <formula>"Mayor"</formula>
    </cfRule>
    <cfRule type="cellIs" dxfId="993" priority="1523" operator="equal">
      <formula>"Moderado"</formula>
    </cfRule>
    <cfRule type="cellIs" dxfId="992" priority="1524" operator="equal">
      <formula>"Menor"</formula>
    </cfRule>
    <cfRule type="cellIs" dxfId="991" priority="1525" operator="equal">
      <formula>"Leve"</formula>
    </cfRule>
  </conditionalFormatting>
  <conditionalFormatting sqref="AL11">
    <cfRule type="cellIs" dxfId="990" priority="1517" operator="equal">
      <formula>"Extremo"</formula>
    </cfRule>
    <cfRule type="cellIs" dxfId="989" priority="1518" operator="equal">
      <formula>"Alto"</formula>
    </cfRule>
    <cfRule type="cellIs" dxfId="988" priority="1519" operator="equal">
      <formula>"Moderado"</formula>
    </cfRule>
    <cfRule type="cellIs" dxfId="987" priority="1520" operator="equal">
      <formula>"Bajo"</formula>
    </cfRule>
  </conditionalFormatting>
  <conditionalFormatting sqref="N11">
    <cfRule type="cellIs" dxfId="986" priority="1150" operator="equal">
      <formula>"Moderado"</formula>
    </cfRule>
    <cfRule type="cellIs" dxfId="985" priority="1151" operator="equal">
      <formula>"Mayor"</formula>
    </cfRule>
    <cfRule type="cellIs" dxfId="984" priority="1514" operator="equal">
      <formula>"Catastrófico"</formula>
    </cfRule>
  </conditionalFormatting>
  <conditionalFormatting sqref="O11">
    <cfRule type="cellIs" dxfId="983" priority="1509" operator="equal">
      <formula>"Catastrófico"</formula>
    </cfRule>
    <cfRule type="cellIs" dxfId="982" priority="1510" operator="equal">
      <formula>"Mayor"</formula>
    </cfRule>
    <cfRule type="cellIs" dxfId="981" priority="1511" operator="equal">
      <formula>"Moderado"</formula>
    </cfRule>
    <cfRule type="cellIs" dxfId="980" priority="1512" operator="equal">
      <formula>"Menor"</formula>
    </cfRule>
    <cfRule type="cellIs" dxfId="979" priority="1513" operator="equal">
      <formula>"Leve"</formula>
    </cfRule>
  </conditionalFormatting>
  <conditionalFormatting sqref="AA11:AA12 AC11:AC12 AA27:AA35 AC27:AC35 AA42:AA44 AC42:AC44 AA54:AA56 AC54:AC56">
    <cfRule type="cellIs" dxfId="978" priority="1125" operator="equal">
      <formula>"DÉBIL"</formula>
    </cfRule>
    <cfRule type="cellIs" dxfId="977" priority="1126" operator="equal">
      <formula>"MODERADO"</formula>
    </cfRule>
    <cfRule type="cellIs" dxfId="976" priority="1127" operator="equal">
      <formula>"FUERTE"</formula>
    </cfRule>
  </conditionalFormatting>
  <conditionalFormatting sqref="AF11:AF12 AF27:AF35 AF42:AF44 AF54:AF56">
    <cfRule type="cellIs" dxfId="975" priority="1122" operator="equal">
      <formula>"MODERADO"</formula>
    </cfRule>
    <cfRule type="cellIs" dxfId="974" priority="1123" operator="equal">
      <formula>"DÉBIL"</formula>
    </cfRule>
    <cfRule type="cellIs" dxfId="973" priority="1124" operator="equal">
      <formula>"FUERTE"</formula>
    </cfRule>
  </conditionalFormatting>
  <conditionalFormatting sqref="L13">
    <cfRule type="cellIs" dxfId="972" priority="961" operator="equal">
      <formula>"Rara vez"</formula>
    </cfRule>
    <cfRule type="cellIs" dxfId="971" priority="985" operator="equal">
      <formula>"Improbable"</formula>
    </cfRule>
    <cfRule type="cellIs" dxfId="970" priority="986" operator="equal">
      <formula>"Posible"</formula>
    </cfRule>
    <cfRule type="cellIs" dxfId="969" priority="987" operator="equal">
      <formula>"Probable"</formula>
    </cfRule>
    <cfRule type="cellIs" dxfId="968" priority="988" operator="equal">
      <formula>"Casi seguro"</formula>
    </cfRule>
    <cfRule type="cellIs" dxfId="967" priority="989" operator="equal">
      <formula>"Muy Baja"</formula>
    </cfRule>
  </conditionalFormatting>
  <conditionalFormatting sqref="P13">
    <cfRule type="cellIs" dxfId="966" priority="980" operator="equal">
      <formula>"Catastrófico"</formula>
    </cfRule>
    <cfRule type="cellIs" dxfId="965" priority="981" operator="equal">
      <formula>"Mayor"</formula>
    </cfRule>
    <cfRule type="cellIs" dxfId="964" priority="982" operator="equal">
      <formula>"Moderado"</formula>
    </cfRule>
    <cfRule type="cellIs" dxfId="963" priority="983" operator="equal">
      <formula>"Menor"</formula>
    </cfRule>
    <cfRule type="cellIs" dxfId="962" priority="984" operator="equal">
      <formula>"Leve"</formula>
    </cfRule>
  </conditionalFormatting>
  <conditionalFormatting sqref="Q13">
    <cfRule type="cellIs" dxfId="961" priority="976" operator="equal">
      <formula>"Extremo"</formula>
    </cfRule>
    <cfRule type="cellIs" dxfId="960" priority="977" operator="equal">
      <formula>"Alto"</formula>
    </cfRule>
    <cfRule type="cellIs" dxfId="959" priority="978" operator="equal">
      <formula>"Moderado"</formula>
    </cfRule>
    <cfRule type="cellIs" dxfId="958" priority="979" operator="equal">
      <formula>"Bajo"</formula>
    </cfRule>
  </conditionalFormatting>
  <conditionalFormatting sqref="AH13">
    <cfRule type="cellIs" dxfId="957" priority="971" operator="equal">
      <formula>"Muy Alta"</formula>
    </cfRule>
    <cfRule type="cellIs" dxfId="956" priority="972" operator="equal">
      <formula>"Alta"</formula>
    </cfRule>
    <cfRule type="cellIs" dxfId="955" priority="973" operator="equal">
      <formula>"Media"</formula>
    </cfRule>
    <cfRule type="cellIs" dxfId="954" priority="974" operator="equal">
      <formula>"Baja"</formula>
    </cfRule>
    <cfRule type="cellIs" dxfId="953" priority="975" operator="equal">
      <formula>"Muy Baja"</formula>
    </cfRule>
  </conditionalFormatting>
  <conditionalFormatting sqref="AJ13">
    <cfRule type="cellIs" dxfId="952" priority="966" operator="equal">
      <formula>"Catastrófico"</formula>
    </cfRule>
    <cfRule type="cellIs" dxfId="951" priority="967" operator="equal">
      <formula>"Mayor"</formula>
    </cfRule>
    <cfRule type="cellIs" dxfId="950" priority="968" operator="equal">
      <formula>"Moderado"</formula>
    </cfRule>
    <cfRule type="cellIs" dxfId="949" priority="969" operator="equal">
      <formula>"Menor"</formula>
    </cfRule>
    <cfRule type="cellIs" dxfId="948" priority="970" operator="equal">
      <formula>"Leve"</formula>
    </cfRule>
  </conditionalFormatting>
  <conditionalFormatting sqref="AL13">
    <cfRule type="cellIs" dxfId="947" priority="962" operator="equal">
      <formula>"Extremo"</formula>
    </cfRule>
    <cfRule type="cellIs" dxfId="946" priority="963" operator="equal">
      <formula>"Alto"</formula>
    </cfRule>
    <cfRule type="cellIs" dxfId="945" priority="964" operator="equal">
      <formula>"Moderado"</formula>
    </cfRule>
    <cfRule type="cellIs" dxfId="944" priority="965" operator="equal">
      <formula>"Bajo"</formula>
    </cfRule>
  </conditionalFormatting>
  <conditionalFormatting sqref="N13">
    <cfRule type="cellIs" dxfId="943" priority="953" operator="equal">
      <formula>"Moderado"</formula>
    </cfRule>
    <cfRule type="cellIs" dxfId="942" priority="954" operator="equal">
      <formula>"Mayor"</formula>
    </cfRule>
    <cfRule type="cellIs" dxfId="941" priority="960" operator="equal">
      <formula>"Catastrófico"</formula>
    </cfRule>
  </conditionalFormatting>
  <conditionalFormatting sqref="O13">
    <cfRule type="cellIs" dxfId="940" priority="955" operator="equal">
      <formula>"Catastrófico"</formula>
    </cfRule>
    <cfRule type="cellIs" dxfId="939" priority="956" operator="equal">
      <formula>"Mayor"</formula>
    </cfRule>
    <cfRule type="cellIs" dxfId="938" priority="957" operator="equal">
      <formula>"Moderado"</formula>
    </cfRule>
    <cfRule type="cellIs" dxfId="937" priority="958" operator="equal">
      <formula>"Menor"</formula>
    </cfRule>
    <cfRule type="cellIs" dxfId="936" priority="959" operator="equal">
      <formula>"Leve"</formula>
    </cfRule>
  </conditionalFormatting>
  <conditionalFormatting sqref="AL16">
    <cfRule type="cellIs" dxfId="935" priority="919" operator="equal">
      <formula>"Extremo"</formula>
    </cfRule>
    <cfRule type="cellIs" dxfId="934" priority="920" operator="equal">
      <formula>"Alto"</formula>
    </cfRule>
    <cfRule type="cellIs" dxfId="933" priority="921" operator="equal">
      <formula>"Moderado"</formula>
    </cfRule>
    <cfRule type="cellIs" dxfId="932" priority="922" operator="equal">
      <formula>"Bajo"</formula>
    </cfRule>
  </conditionalFormatting>
  <conditionalFormatting sqref="AA13:AA15 AC13:AC15">
    <cfRule type="cellIs" dxfId="931" priority="950" operator="equal">
      <formula>"DÉBIL"</formula>
    </cfRule>
    <cfRule type="cellIs" dxfId="930" priority="951" operator="equal">
      <formula>"MODERADO"</formula>
    </cfRule>
    <cfRule type="cellIs" dxfId="929" priority="952" operator="equal">
      <formula>"FUERTE"</formula>
    </cfRule>
  </conditionalFormatting>
  <conditionalFormatting sqref="AF13:AF15">
    <cfRule type="cellIs" dxfId="928" priority="947" operator="equal">
      <formula>"MODERADO"</formula>
    </cfRule>
    <cfRule type="cellIs" dxfId="927" priority="948" operator="equal">
      <formula>"DÉBIL"</formula>
    </cfRule>
    <cfRule type="cellIs" dxfId="926" priority="949" operator="equal">
      <formula>"FUERTE"</formula>
    </cfRule>
  </conditionalFormatting>
  <conditionalFormatting sqref="L16">
    <cfRule type="cellIs" dxfId="925" priority="918" operator="equal">
      <formula>"Rara vez"</formula>
    </cfRule>
    <cfRule type="cellIs" dxfId="924" priority="942" operator="equal">
      <formula>"Improbable"</formula>
    </cfRule>
    <cfRule type="cellIs" dxfId="923" priority="943" operator="equal">
      <formula>"Posible"</formula>
    </cfRule>
    <cfRule type="cellIs" dxfId="922" priority="944" operator="equal">
      <formula>"Probable"</formula>
    </cfRule>
    <cfRule type="cellIs" dxfId="921" priority="945" operator="equal">
      <formula>"Casi seguro"</formula>
    </cfRule>
    <cfRule type="cellIs" dxfId="920" priority="946" operator="equal">
      <formula>"Muy Baja"</formula>
    </cfRule>
  </conditionalFormatting>
  <conditionalFormatting sqref="P16">
    <cfRule type="cellIs" dxfId="919" priority="937" operator="equal">
      <formula>"Catastrófico"</formula>
    </cfRule>
    <cfRule type="cellIs" dxfId="918" priority="938" operator="equal">
      <formula>"Mayor"</formula>
    </cfRule>
    <cfRule type="cellIs" dxfId="917" priority="939" operator="equal">
      <formula>"Moderado"</formula>
    </cfRule>
    <cfRule type="cellIs" dxfId="916" priority="940" operator="equal">
      <formula>"Menor"</formula>
    </cfRule>
    <cfRule type="cellIs" dxfId="915" priority="941" operator="equal">
      <formula>"Leve"</formula>
    </cfRule>
  </conditionalFormatting>
  <conditionalFormatting sqref="Q16">
    <cfRule type="cellIs" dxfId="914" priority="933" operator="equal">
      <formula>"Extremo"</formula>
    </cfRule>
    <cfRule type="cellIs" dxfId="913" priority="934" operator="equal">
      <formula>"Alto"</formula>
    </cfRule>
    <cfRule type="cellIs" dxfId="912" priority="935" operator="equal">
      <formula>"Moderado"</formula>
    </cfRule>
    <cfRule type="cellIs" dxfId="911" priority="936" operator="equal">
      <formula>"Bajo"</formula>
    </cfRule>
  </conditionalFormatting>
  <conditionalFormatting sqref="AH16">
    <cfRule type="cellIs" dxfId="910" priority="928" operator="equal">
      <formula>"Muy Alta"</formula>
    </cfRule>
    <cfRule type="cellIs" dxfId="909" priority="929" operator="equal">
      <formula>"Alta"</formula>
    </cfRule>
    <cfRule type="cellIs" dxfId="908" priority="930" operator="equal">
      <formula>"Media"</formula>
    </cfRule>
    <cfRule type="cellIs" dxfId="907" priority="931" operator="equal">
      <formula>"Baja"</formula>
    </cfRule>
    <cfRule type="cellIs" dxfId="906" priority="932" operator="equal">
      <formula>"Muy Baja"</formula>
    </cfRule>
  </conditionalFormatting>
  <conditionalFormatting sqref="AJ16">
    <cfRule type="cellIs" dxfId="905" priority="923" operator="equal">
      <formula>"Catastrófico"</formula>
    </cfRule>
    <cfRule type="cellIs" dxfId="904" priority="924" operator="equal">
      <formula>"Mayor"</formula>
    </cfRule>
    <cfRule type="cellIs" dxfId="903" priority="925" operator="equal">
      <formula>"Moderado"</formula>
    </cfRule>
    <cfRule type="cellIs" dxfId="902" priority="926" operator="equal">
      <formula>"Menor"</formula>
    </cfRule>
    <cfRule type="cellIs" dxfId="901" priority="927" operator="equal">
      <formula>"Leve"</formula>
    </cfRule>
  </conditionalFormatting>
  <conditionalFormatting sqref="N16">
    <cfRule type="cellIs" dxfId="900" priority="910" operator="equal">
      <formula>"Moderado"</formula>
    </cfRule>
    <cfRule type="cellIs" dxfId="899" priority="911" operator="equal">
      <formula>"Mayor"</formula>
    </cfRule>
    <cfRule type="cellIs" dxfId="898" priority="917" operator="equal">
      <formula>"Catastrófico"</formula>
    </cfRule>
  </conditionalFormatting>
  <conditionalFormatting sqref="O16">
    <cfRule type="cellIs" dxfId="897" priority="912" operator="equal">
      <formula>"Catastrófico"</formula>
    </cfRule>
    <cfRule type="cellIs" dxfId="896" priority="913" operator="equal">
      <formula>"Mayor"</formula>
    </cfRule>
    <cfRule type="cellIs" dxfId="895" priority="914" operator="equal">
      <formula>"Moderado"</formula>
    </cfRule>
    <cfRule type="cellIs" dxfId="894" priority="915" operator="equal">
      <formula>"Menor"</formula>
    </cfRule>
    <cfRule type="cellIs" dxfId="893" priority="916" operator="equal">
      <formula>"Leve"</formula>
    </cfRule>
  </conditionalFormatting>
  <conditionalFormatting sqref="AA16:AA17 AC16:AC17">
    <cfRule type="cellIs" dxfId="892" priority="907" operator="equal">
      <formula>"DÉBIL"</formula>
    </cfRule>
    <cfRule type="cellIs" dxfId="891" priority="908" operator="equal">
      <formula>"MODERADO"</formula>
    </cfRule>
    <cfRule type="cellIs" dxfId="890" priority="909" operator="equal">
      <formula>"FUERTE"</formula>
    </cfRule>
  </conditionalFormatting>
  <conditionalFormatting sqref="AF16:AF17">
    <cfRule type="cellIs" dxfId="889" priority="904" operator="equal">
      <formula>"MODERADO"</formula>
    </cfRule>
    <cfRule type="cellIs" dxfId="888" priority="905" operator="equal">
      <formula>"DÉBIL"</formula>
    </cfRule>
    <cfRule type="cellIs" dxfId="887" priority="906" operator="equal">
      <formula>"FUERTE"</formula>
    </cfRule>
  </conditionalFormatting>
  <conditionalFormatting sqref="L18">
    <cfRule type="cellIs" dxfId="886" priority="875" operator="equal">
      <formula>"Rara vez"</formula>
    </cfRule>
    <cfRule type="cellIs" dxfId="885" priority="899" operator="equal">
      <formula>"Improbable"</formula>
    </cfRule>
    <cfRule type="cellIs" dxfId="884" priority="900" operator="equal">
      <formula>"Posible"</formula>
    </cfRule>
    <cfRule type="cellIs" dxfId="883" priority="901" operator="equal">
      <formula>"Probable"</formula>
    </cfRule>
    <cfRule type="cellIs" dxfId="882" priority="902" operator="equal">
      <formula>"Casi seguro"</formula>
    </cfRule>
    <cfRule type="cellIs" dxfId="881" priority="903" operator="equal">
      <formula>"Muy Baja"</formula>
    </cfRule>
  </conditionalFormatting>
  <conditionalFormatting sqref="P18">
    <cfRule type="cellIs" dxfId="880" priority="894" operator="equal">
      <formula>"Catastrófico"</formula>
    </cfRule>
    <cfRule type="cellIs" dxfId="879" priority="895" operator="equal">
      <formula>"Mayor"</formula>
    </cfRule>
    <cfRule type="cellIs" dxfId="878" priority="896" operator="equal">
      <formula>"Moderado"</formula>
    </cfRule>
    <cfRule type="cellIs" dxfId="877" priority="897" operator="equal">
      <formula>"Menor"</formula>
    </cfRule>
    <cfRule type="cellIs" dxfId="876" priority="898" operator="equal">
      <formula>"Leve"</formula>
    </cfRule>
  </conditionalFormatting>
  <conditionalFormatting sqref="Q18">
    <cfRule type="cellIs" dxfId="875" priority="890" operator="equal">
      <formula>"Extremo"</formula>
    </cfRule>
    <cfRule type="cellIs" dxfId="874" priority="891" operator="equal">
      <formula>"Alto"</formula>
    </cfRule>
    <cfRule type="cellIs" dxfId="873" priority="892" operator="equal">
      <formula>"Moderado"</formula>
    </cfRule>
    <cfRule type="cellIs" dxfId="872" priority="893" operator="equal">
      <formula>"Bajo"</formula>
    </cfRule>
  </conditionalFormatting>
  <conditionalFormatting sqref="AH18">
    <cfRule type="cellIs" dxfId="871" priority="885" operator="equal">
      <formula>"Muy Alta"</formula>
    </cfRule>
    <cfRule type="cellIs" dxfId="870" priority="886" operator="equal">
      <formula>"Alta"</formula>
    </cfRule>
    <cfRule type="cellIs" dxfId="869" priority="887" operator="equal">
      <formula>"Media"</formula>
    </cfRule>
    <cfRule type="cellIs" dxfId="868" priority="888" operator="equal">
      <formula>"Baja"</formula>
    </cfRule>
    <cfRule type="cellIs" dxfId="867" priority="889" operator="equal">
      <formula>"Muy Baja"</formula>
    </cfRule>
  </conditionalFormatting>
  <conditionalFormatting sqref="AJ18">
    <cfRule type="cellIs" dxfId="866" priority="880" operator="equal">
      <formula>"Catastrófico"</formula>
    </cfRule>
    <cfRule type="cellIs" dxfId="865" priority="881" operator="equal">
      <formula>"Mayor"</formula>
    </cfRule>
    <cfRule type="cellIs" dxfId="864" priority="882" operator="equal">
      <formula>"Moderado"</formula>
    </cfRule>
    <cfRule type="cellIs" dxfId="863" priority="883" operator="equal">
      <formula>"Menor"</formula>
    </cfRule>
    <cfRule type="cellIs" dxfId="862" priority="884" operator="equal">
      <formula>"Leve"</formula>
    </cfRule>
  </conditionalFormatting>
  <conditionalFormatting sqref="AL18">
    <cfRule type="cellIs" dxfId="861" priority="876" operator="equal">
      <formula>"Extremo"</formula>
    </cfRule>
    <cfRule type="cellIs" dxfId="860" priority="877" operator="equal">
      <formula>"Alto"</formula>
    </cfRule>
    <cfRule type="cellIs" dxfId="859" priority="878" operator="equal">
      <formula>"Moderado"</formula>
    </cfRule>
    <cfRule type="cellIs" dxfId="858" priority="879" operator="equal">
      <formula>"Bajo"</formula>
    </cfRule>
  </conditionalFormatting>
  <conditionalFormatting sqref="N18">
    <cfRule type="cellIs" dxfId="857" priority="867" operator="equal">
      <formula>"Moderado"</formula>
    </cfRule>
    <cfRule type="cellIs" dxfId="856" priority="868" operator="equal">
      <formula>"Mayor"</formula>
    </cfRule>
    <cfRule type="cellIs" dxfId="855" priority="874" operator="equal">
      <formula>"Catastrófico"</formula>
    </cfRule>
  </conditionalFormatting>
  <conditionalFormatting sqref="O18">
    <cfRule type="cellIs" dxfId="854" priority="869" operator="equal">
      <formula>"Catastrófico"</formula>
    </cfRule>
    <cfRule type="cellIs" dxfId="853" priority="870" operator="equal">
      <formula>"Mayor"</formula>
    </cfRule>
    <cfRule type="cellIs" dxfId="852" priority="871" operator="equal">
      <formula>"Moderado"</formula>
    </cfRule>
    <cfRule type="cellIs" dxfId="851" priority="872" operator="equal">
      <formula>"Menor"</formula>
    </cfRule>
    <cfRule type="cellIs" dxfId="850" priority="873" operator="equal">
      <formula>"Leve"</formula>
    </cfRule>
  </conditionalFormatting>
  <conditionalFormatting sqref="AL20">
    <cfRule type="cellIs" dxfId="849" priority="833" operator="equal">
      <formula>"Extremo"</formula>
    </cfRule>
    <cfRule type="cellIs" dxfId="848" priority="834" operator="equal">
      <formula>"Alto"</formula>
    </cfRule>
    <cfRule type="cellIs" dxfId="847" priority="835" operator="equal">
      <formula>"Moderado"</formula>
    </cfRule>
    <cfRule type="cellIs" dxfId="846" priority="836" operator="equal">
      <formula>"Bajo"</formula>
    </cfRule>
  </conditionalFormatting>
  <conditionalFormatting sqref="AA18:AA19 AC18:AC19">
    <cfRule type="cellIs" dxfId="845" priority="864" operator="equal">
      <formula>"DÉBIL"</formula>
    </cfRule>
    <cfRule type="cellIs" dxfId="844" priority="865" operator="equal">
      <formula>"MODERADO"</formula>
    </cfRule>
    <cfRule type="cellIs" dxfId="843" priority="866" operator="equal">
      <formula>"FUERTE"</formula>
    </cfRule>
  </conditionalFormatting>
  <conditionalFormatting sqref="AF18:AF19">
    <cfRule type="cellIs" dxfId="842" priority="861" operator="equal">
      <formula>"MODERADO"</formula>
    </cfRule>
    <cfRule type="cellIs" dxfId="841" priority="862" operator="equal">
      <formula>"DÉBIL"</formula>
    </cfRule>
    <cfRule type="cellIs" dxfId="840" priority="863" operator="equal">
      <formula>"FUERTE"</formula>
    </cfRule>
  </conditionalFormatting>
  <conditionalFormatting sqref="L20">
    <cfRule type="cellIs" dxfId="839" priority="832" operator="equal">
      <formula>"Rara vez"</formula>
    </cfRule>
    <cfRule type="cellIs" dxfId="838" priority="856" operator="equal">
      <formula>"Improbable"</formula>
    </cfRule>
    <cfRule type="cellIs" dxfId="837" priority="857" operator="equal">
      <formula>"Posible"</formula>
    </cfRule>
    <cfRule type="cellIs" dxfId="836" priority="858" operator="equal">
      <formula>"Probable"</formula>
    </cfRule>
    <cfRule type="cellIs" dxfId="835" priority="859" operator="equal">
      <formula>"Casi seguro"</formula>
    </cfRule>
    <cfRule type="cellIs" dxfId="834" priority="860" operator="equal">
      <formula>"Muy Baja"</formula>
    </cfRule>
  </conditionalFormatting>
  <conditionalFormatting sqref="P20">
    <cfRule type="cellIs" dxfId="833" priority="851" operator="equal">
      <formula>"Catastrófico"</formula>
    </cfRule>
    <cfRule type="cellIs" dxfId="832" priority="852" operator="equal">
      <formula>"Mayor"</formula>
    </cfRule>
    <cfRule type="cellIs" dxfId="831" priority="853" operator="equal">
      <formula>"Moderado"</formula>
    </cfRule>
    <cfRule type="cellIs" dxfId="830" priority="854" operator="equal">
      <formula>"Menor"</formula>
    </cfRule>
    <cfRule type="cellIs" dxfId="829" priority="855" operator="equal">
      <formula>"Leve"</formula>
    </cfRule>
  </conditionalFormatting>
  <conditionalFormatting sqref="Q20">
    <cfRule type="cellIs" dxfId="828" priority="847" operator="equal">
      <formula>"Extremo"</formula>
    </cfRule>
    <cfRule type="cellIs" dxfId="827" priority="848" operator="equal">
      <formula>"Alto"</formula>
    </cfRule>
    <cfRule type="cellIs" dxfId="826" priority="849" operator="equal">
      <formula>"Moderado"</formula>
    </cfRule>
    <cfRule type="cellIs" dxfId="825" priority="850" operator="equal">
      <formula>"Bajo"</formula>
    </cfRule>
  </conditionalFormatting>
  <conditionalFormatting sqref="AH20">
    <cfRule type="cellIs" dxfId="824" priority="842" operator="equal">
      <formula>"Muy Alta"</formula>
    </cfRule>
    <cfRule type="cellIs" dxfId="823" priority="843" operator="equal">
      <formula>"Alta"</formula>
    </cfRule>
    <cfRule type="cellIs" dxfId="822" priority="844" operator="equal">
      <formula>"Media"</formula>
    </cfRule>
    <cfRule type="cellIs" dxfId="821" priority="845" operator="equal">
      <formula>"Baja"</formula>
    </cfRule>
    <cfRule type="cellIs" dxfId="820" priority="846" operator="equal">
      <formula>"Muy Baja"</formula>
    </cfRule>
  </conditionalFormatting>
  <conditionalFormatting sqref="AJ20">
    <cfRule type="cellIs" dxfId="819" priority="837" operator="equal">
      <formula>"Catastrófico"</formula>
    </cfRule>
    <cfRule type="cellIs" dxfId="818" priority="838" operator="equal">
      <formula>"Mayor"</formula>
    </cfRule>
    <cfRule type="cellIs" dxfId="817" priority="839" operator="equal">
      <formula>"Moderado"</formula>
    </cfRule>
    <cfRule type="cellIs" dxfId="816" priority="840" operator="equal">
      <formula>"Menor"</formula>
    </cfRule>
    <cfRule type="cellIs" dxfId="815" priority="841" operator="equal">
      <formula>"Leve"</formula>
    </cfRule>
  </conditionalFormatting>
  <conditionalFormatting sqref="N20">
    <cfRule type="cellIs" dxfId="814" priority="824" operator="equal">
      <formula>"Moderado"</formula>
    </cfRule>
    <cfRule type="cellIs" dxfId="813" priority="825" operator="equal">
      <formula>"Mayor"</formula>
    </cfRule>
    <cfRule type="cellIs" dxfId="812" priority="831" operator="equal">
      <formula>"Catastrófico"</formula>
    </cfRule>
  </conditionalFormatting>
  <conditionalFormatting sqref="O20">
    <cfRule type="cellIs" dxfId="811" priority="826" operator="equal">
      <formula>"Catastrófico"</formula>
    </cfRule>
    <cfRule type="cellIs" dxfId="810" priority="827" operator="equal">
      <formula>"Mayor"</formula>
    </cfRule>
    <cfRule type="cellIs" dxfId="809" priority="828" operator="equal">
      <formula>"Moderado"</formula>
    </cfRule>
    <cfRule type="cellIs" dxfId="808" priority="829" operator="equal">
      <formula>"Menor"</formula>
    </cfRule>
    <cfRule type="cellIs" dxfId="807" priority="830" operator="equal">
      <formula>"Leve"</formula>
    </cfRule>
  </conditionalFormatting>
  <conditionalFormatting sqref="AA20:AA22 AC20:AC22">
    <cfRule type="cellIs" dxfId="806" priority="821" operator="equal">
      <formula>"DÉBIL"</formula>
    </cfRule>
    <cfRule type="cellIs" dxfId="805" priority="822" operator="equal">
      <formula>"MODERADO"</formula>
    </cfRule>
    <cfRule type="cellIs" dxfId="804" priority="823" operator="equal">
      <formula>"FUERTE"</formula>
    </cfRule>
  </conditionalFormatting>
  <conditionalFormatting sqref="AF20:AF22">
    <cfRule type="cellIs" dxfId="803" priority="818" operator="equal">
      <formula>"MODERADO"</formula>
    </cfRule>
    <cfRule type="cellIs" dxfId="802" priority="819" operator="equal">
      <formula>"DÉBIL"</formula>
    </cfRule>
    <cfRule type="cellIs" dxfId="801" priority="820" operator="equal">
      <formula>"FUERTE"</formula>
    </cfRule>
  </conditionalFormatting>
  <conditionalFormatting sqref="L23">
    <cfRule type="cellIs" dxfId="800" priority="789" operator="equal">
      <formula>"Rara vez"</formula>
    </cfRule>
    <cfRule type="cellIs" dxfId="799" priority="813" operator="equal">
      <formula>"Improbable"</formula>
    </cfRule>
    <cfRule type="cellIs" dxfId="798" priority="814" operator="equal">
      <formula>"Posible"</formula>
    </cfRule>
    <cfRule type="cellIs" dxfId="797" priority="815" operator="equal">
      <formula>"Probable"</formula>
    </cfRule>
    <cfRule type="cellIs" dxfId="796" priority="816" operator="equal">
      <formula>"Casi seguro"</formula>
    </cfRule>
    <cfRule type="cellIs" dxfId="795" priority="817" operator="equal">
      <formula>"Muy Baja"</formula>
    </cfRule>
  </conditionalFormatting>
  <conditionalFormatting sqref="P23">
    <cfRule type="cellIs" dxfId="794" priority="808" operator="equal">
      <formula>"Catastrófico"</formula>
    </cfRule>
    <cfRule type="cellIs" dxfId="793" priority="809" operator="equal">
      <formula>"Mayor"</formula>
    </cfRule>
    <cfRule type="cellIs" dxfId="792" priority="810" operator="equal">
      <formula>"Moderado"</formula>
    </cfRule>
    <cfRule type="cellIs" dxfId="791" priority="811" operator="equal">
      <formula>"Menor"</formula>
    </cfRule>
    <cfRule type="cellIs" dxfId="790" priority="812" operator="equal">
      <formula>"Leve"</formula>
    </cfRule>
  </conditionalFormatting>
  <conditionalFormatting sqref="Q23">
    <cfRule type="cellIs" dxfId="789" priority="804" operator="equal">
      <formula>"Extremo"</formula>
    </cfRule>
    <cfRule type="cellIs" dxfId="788" priority="805" operator="equal">
      <formula>"Alto"</formula>
    </cfRule>
    <cfRule type="cellIs" dxfId="787" priority="806" operator="equal">
      <formula>"Moderado"</formula>
    </cfRule>
    <cfRule type="cellIs" dxfId="786" priority="807" operator="equal">
      <formula>"Bajo"</formula>
    </cfRule>
  </conditionalFormatting>
  <conditionalFormatting sqref="AH23">
    <cfRule type="cellIs" dxfId="785" priority="799" operator="equal">
      <formula>"Muy Alta"</formula>
    </cfRule>
    <cfRule type="cellIs" dxfId="784" priority="800" operator="equal">
      <formula>"Alta"</formula>
    </cfRule>
    <cfRule type="cellIs" dxfId="783" priority="801" operator="equal">
      <formula>"Media"</formula>
    </cfRule>
    <cfRule type="cellIs" dxfId="782" priority="802" operator="equal">
      <formula>"Baja"</formula>
    </cfRule>
    <cfRule type="cellIs" dxfId="781" priority="803" operator="equal">
      <formula>"Muy Baja"</formula>
    </cfRule>
  </conditionalFormatting>
  <conditionalFormatting sqref="AJ23">
    <cfRule type="cellIs" dxfId="780" priority="794" operator="equal">
      <formula>"Catastrófico"</formula>
    </cfRule>
    <cfRule type="cellIs" dxfId="779" priority="795" operator="equal">
      <formula>"Mayor"</formula>
    </cfRule>
    <cfRule type="cellIs" dxfId="778" priority="796" operator="equal">
      <formula>"Moderado"</formula>
    </cfRule>
    <cfRule type="cellIs" dxfId="777" priority="797" operator="equal">
      <formula>"Menor"</formula>
    </cfRule>
    <cfRule type="cellIs" dxfId="776" priority="798" operator="equal">
      <formula>"Leve"</formula>
    </cfRule>
  </conditionalFormatting>
  <conditionalFormatting sqref="AL23">
    <cfRule type="cellIs" dxfId="775" priority="790" operator="equal">
      <formula>"Extremo"</formula>
    </cfRule>
    <cfRule type="cellIs" dxfId="774" priority="791" operator="equal">
      <formula>"Alto"</formula>
    </cfRule>
    <cfRule type="cellIs" dxfId="773" priority="792" operator="equal">
      <formula>"Moderado"</formula>
    </cfRule>
    <cfRule type="cellIs" dxfId="772" priority="793" operator="equal">
      <formula>"Bajo"</formula>
    </cfRule>
  </conditionalFormatting>
  <conditionalFormatting sqref="N23">
    <cfRule type="cellIs" dxfId="771" priority="781" operator="equal">
      <formula>"Moderado"</formula>
    </cfRule>
    <cfRule type="cellIs" dxfId="770" priority="782" operator="equal">
      <formula>"Mayor"</formula>
    </cfRule>
    <cfRule type="cellIs" dxfId="769" priority="788" operator="equal">
      <formula>"Catastrófico"</formula>
    </cfRule>
  </conditionalFormatting>
  <conditionalFormatting sqref="O23">
    <cfRule type="cellIs" dxfId="768" priority="783" operator="equal">
      <formula>"Catastrófico"</formula>
    </cfRule>
    <cfRule type="cellIs" dxfId="767" priority="784" operator="equal">
      <formula>"Mayor"</formula>
    </cfRule>
    <cfRule type="cellIs" dxfId="766" priority="785" operator="equal">
      <formula>"Moderado"</formula>
    </cfRule>
    <cfRule type="cellIs" dxfId="765" priority="786" operator="equal">
      <formula>"Menor"</formula>
    </cfRule>
    <cfRule type="cellIs" dxfId="764" priority="787" operator="equal">
      <formula>"Leve"</formula>
    </cfRule>
  </conditionalFormatting>
  <conditionalFormatting sqref="AA23 AC23">
    <cfRule type="cellIs" dxfId="763" priority="778" operator="equal">
      <formula>"DÉBIL"</formula>
    </cfRule>
    <cfRule type="cellIs" dxfId="762" priority="779" operator="equal">
      <formula>"MODERADO"</formula>
    </cfRule>
    <cfRule type="cellIs" dxfId="761" priority="780" operator="equal">
      <formula>"FUERTE"</formula>
    </cfRule>
  </conditionalFormatting>
  <conditionalFormatting sqref="AF23">
    <cfRule type="cellIs" dxfId="760" priority="775" operator="equal">
      <formula>"MODERADO"</formula>
    </cfRule>
    <cfRule type="cellIs" dxfId="759" priority="776" operator="equal">
      <formula>"DÉBIL"</formula>
    </cfRule>
    <cfRule type="cellIs" dxfId="758" priority="777" operator="equal">
      <formula>"FUERTE"</formula>
    </cfRule>
  </conditionalFormatting>
  <conditionalFormatting sqref="L24">
    <cfRule type="cellIs" dxfId="757" priority="746" operator="equal">
      <formula>"Rara vez"</formula>
    </cfRule>
    <cfRule type="cellIs" dxfId="756" priority="770" operator="equal">
      <formula>"Improbable"</formula>
    </cfRule>
    <cfRule type="cellIs" dxfId="755" priority="771" operator="equal">
      <formula>"Posible"</formula>
    </cfRule>
    <cfRule type="cellIs" dxfId="754" priority="772" operator="equal">
      <formula>"Probable"</formula>
    </cfRule>
    <cfRule type="cellIs" dxfId="753" priority="773" operator="equal">
      <formula>"Casi seguro"</formula>
    </cfRule>
    <cfRule type="cellIs" dxfId="752" priority="774" operator="equal">
      <formula>"Muy Baja"</formula>
    </cfRule>
  </conditionalFormatting>
  <conditionalFormatting sqref="P24">
    <cfRule type="cellIs" dxfId="751" priority="765" operator="equal">
      <formula>"Catastrófico"</formula>
    </cfRule>
    <cfRule type="cellIs" dxfId="750" priority="766" operator="equal">
      <formula>"Mayor"</formula>
    </cfRule>
    <cfRule type="cellIs" dxfId="749" priority="767" operator="equal">
      <formula>"Moderado"</formula>
    </cfRule>
    <cfRule type="cellIs" dxfId="748" priority="768" operator="equal">
      <formula>"Menor"</formula>
    </cfRule>
    <cfRule type="cellIs" dxfId="747" priority="769" operator="equal">
      <formula>"Leve"</formula>
    </cfRule>
  </conditionalFormatting>
  <conditionalFormatting sqref="Q24">
    <cfRule type="cellIs" dxfId="746" priority="761" operator="equal">
      <formula>"Extremo"</formula>
    </cfRule>
    <cfRule type="cellIs" dxfId="745" priority="762" operator="equal">
      <formula>"Alto"</formula>
    </cfRule>
    <cfRule type="cellIs" dxfId="744" priority="763" operator="equal">
      <formula>"Moderado"</formula>
    </cfRule>
    <cfRule type="cellIs" dxfId="743" priority="764" operator="equal">
      <formula>"Bajo"</formula>
    </cfRule>
  </conditionalFormatting>
  <conditionalFormatting sqref="AH24">
    <cfRule type="cellIs" dxfId="742" priority="756" operator="equal">
      <formula>"Muy Alta"</formula>
    </cfRule>
    <cfRule type="cellIs" dxfId="741" priority="757" operator="equal">
      <formula>"Alta"</formula>
    </cfRule>
    <cfRule type="cellIs" dxfId="740" priority="758" operator="equal">
      <formula>"Media"</formula>
    </cfRule>
    <cfRule type="cellIs" dxfId="739" priority="759" operator="equal">
      <formula>"Baja"</formula>
    </cfRule>
    <cfRule type="cellIs" dxfId="738" priority="760" operator="equal">
      <formula>"Muy Baja"</formula>
    </cfRule>
  </conditionalFormatting>
  <conditionalFormatting sqref="AJ24">
    <cfRule type="cellIs" dxfId="737" priority="751" operator="equal">
      <formula>"Catastrófico"</formula>
    </cfRule>
    <cfRule type="cellIs" dxfId="736" priority="752" operator="equal">
      <formula>"Mayor"</formula>
    </cfRule>
    <cfRule type="cellIs" dxfId="735" priority="753" operator="equal">
      <formula>"Moderado"</formula>
    </cfRule>
    <cfRule type="cellIs" dxfId="734" priority="754" operator="equal">
      <formula>"Menor"</formula>
    </cfRule>
    <cfRule type="cellIs" dxfId="733" priority="755" operator="equal">
      <formula>"Leve"</formula>
    </cfRule>
  </conditionalFormatting>
  <conditionalFormatting sqref="AL24">
    <cfRule type="cellIs" dxfId="732" priority="747" operator="equal">
      <formula>"Extremo"</formula>
    </cfRule>
    <cfRule type="cellIs" dxfId="731" priority="748" operator="equal">
      <formula>"Alto"</formula>
    </cfRule>
    <cfRule type="cellIs" dxfId="730" priority="749" operator="equal">
      <formula>"Moderado"</formula>
    </cfRule>
    <cfRule type="cellIs" dxfId="729" priority="750" operator="equal">
      <formula>"Bajo"</formula>
    </cfRule>
  </conditionalFormatting>
  <conditionalFormatting sqref="N24">
    <cfRule type="cellIs" dxfId="728" priority="738" operator="equal">
      <formula>"Moderado"</formula>
    </cfRule>
    <cfRule type="cellIs" dxfId="727" priority="739" operator="equal">
      <formula>"Mayor"</formula>
    </cfRule>
    <cfRule type="cellIs" dxfId="726" priority="745" operator="equal">
      <formula>"Catastrófico"</formula>
    </cfRule>
  </conditionalFormatting>
  <conditionalFormatting sqref="O24">
    <cfRule type="cellIs" dxfId="725" priority="740" operator="equal">
      <formula>"Catastrófico"</formula>
    </cfRule>
    <cfRule type="cellIs" dxfId="724" priority="741" operator="equal">
      <formula>"Mayor"</formula>
    </cfRule>
    <cfRule type="cellIs" dxfId="723" priority="742" operator="equal">
      <formula>"Moderado"</formula>
    </cfRule>
    <cfRule type="cellIs" dxfId="722" priority="743" operator="equal">
      <formula>"Menor"</formula>
    </cfRule>
    <cfRule type="cellIs" dxfId="721" priority="744" operator="equal">
      <formula>"Leve"</formula>
    </cfRule>
  </conditionalFormatting>
  <conditionalFormatting sqref="AL27 AL31">
    <cfRule type="cellIs" dxfId="720" priority="704" operator="equal">
      <formula>"Extremo"</formula>
    </cfRule>
    <cfRule type="cellIs" dxfId="719" priority="705" operator="equal">
      <formula>"Alto"</formula>
    </cfRule>
    <cfRule type="cellIs" dxfId="718" priority="706" operator="equal">
      <formula>"Moderado"</formula>
    </cfRule>
    <cfRule type="cellIs" dxfId="717" priority="707" operator="equal">
      <formula>"Bajo"</formula>
    </cfRule>
  </conditionalFormatting>
  <conditionalFormatting sqref="AA24:AA26 AC24:AC26">
    <cfRule type="cellIs" dxfId="716" priority="735" operator="equal">
      <formula>"DÉBIL"</formula>
    </cfRule>
    <cfRule type="cellIs" dxfId="715" priority="736" operator="equal">
      <formula>"MODERADO"</formula>
    </cfRule>
    <cfRule type="cellIs" dxfId="714" priority="737" operator="equal">
      <formula>"FUERTE"</formula>
    </cfRule>
  </conditionalFormatting>
  <conditionalFormatting sqref="AF24:AF26">
    <cfRule type="cellIs" dxfId="713" priority="732" operator="equal">
      <formula>"MODERADO"</formula>
    </cfRule>
    <cfRule type="cellIs" dxfId="712" priority="733" operator="equal">
      <formula>"DÉBIL"</formula>
    </cfRule>
    <cfRule type="cellIs" dxfId="711" priority="734" operator="equal">
      <formula>"FUERTE"</formula>
    </cfRule>
  </conditionalFormatting>
  <conditionalFormatting sqref="L27 L31">
    <cfRule type="cellIs" dxfId="710" priority="703" operator="equal">
      <formula>"Rara vez"</formula>
    </cfRule>
    <cfRule type="cellIs" dxfId="709" priority="727" operator="equal">
      <formula>"Improbable"</formula>
    </cfRule>
    <cfRule type="cellIs" dxfId="708" priority="728" operator="equal">
      <formula>"Posible"</formula>
    </cfRule>
    <cfRule type="cellIs" dxfId="707" priority="729" operator="equal">
      <formula>"Probable"</formula>
    </cfRule>
    <cfRule type="cellIs" dxfId="706" priority="730" operator="equal">
      <formula>"Casi seguro"</formula>
    </cfRule>
    <cfRule type="cellIs" dxfId="705" priority="731" operator="equal">
      <formula>"Muy Baja"</formula>
    </cfRule>
  </conditionalFormatting>
  <conditionalFormatting sqref="P27 P31">
    <cfRule type="cellIs" dxfId="704" priority="722" operator="equal">
      <formula>"Catastrófico"</formula>
    </cfRule>
    <cfRule type="cellIs" dxfId="703" priority="723" operator="equal">
      <formula>"Mayor"</formula>
    </cfRule>
    <cfRule type="cellIs" dxfId="702" priority="724" operator="equal">
      <formula>"Moderado"</formula>
    </cfRule>
    <cfRule type="cellIs" dxfId="701" priority="725" operator="equal">
      <formula>"Menor"</formula>
    </cfRule>
    <cfRule type="cellIs" dxfId="700" priority="726" operator="equal">
      <formula>"Leve"</formula>
    </cfRule>
  </conditionalFormatting>
  <conditionalFormatting sqref="Q27 Q31">
    <cfRule type="cellIs" dxfId="699" priority="718" operator="equal">
      <formula>"Extremo"</formula>
    </cfRule>
    <cfRule type="cellIs" dxfId="698" priority="719" operator="equal">
      <formula>"Alto"</formula>
    </cfRule>
    <cfRule type="cellIs" dxfId="697" priority="720" operator="equal">
      <formula>"Moderado"</formula>
    </cfRule>
    <cfRule type="cellIs" dxfId="696" priority="721" operator="equal">
      <formula>"Bajo"</formula>
    </cfRule>
  </conditionalFormatting>
  <conditionalFormatting sqref="AH27 AH31">
    <cfRule type="cellIs" dxfId="695" priority="713" operator="equal">
      <formula>"Muy Alta"</formula>
    </cfRule>
    <cfRule type="cellIs" dxfId="694" priority="714" operator="equal">
      <formula>"Alta"</formula>
    </cfRule>
    <cfRule type="cellIs" dxfId="693" priority="715" operator="equal">
      <formula>"Media"</formula>
    </cfRule>
    <cfRule type="cellIs" dxfId="692" priority="716" operator="equal">
      <formula>"Baja"</formula>
    </cfRule>
    <cfRule type="cellIs" dxfId="691" priority="717" operator="equal">
      <formula>"Muy Baja"</formula>
    </cfRule>
  </conditionalFormatting>
  <conditionalFormatting sqref="AJ27 AJ31">
    <cfRule type="cellIs" dxfId="690" priority="708" operator="equal">
      <formula>"Catastrófico"</formula>
    </cfRule>
    <cfRule type="cellIs" dxfId="689" priority="709" operator="equal">
      <formula>"Mayor"</formula>
    </cfRule>
    <cfRule type="cellIs" dxfId="688" priority="710" operator="equal">
      <formula>"Moderado"</formula>
    </cfRule>
    <cfRule type="cellIs" dxfId="687" priority="711" operator="equal">
      <formula>"Menor"</formula>
    </cfRule>
    <cfRule type="cellIs" dxfId="686" priority="712" operator="equal">
      <formula>"Leve"</formula>
    </cfRule>
  </conditionalFormatting>
  <conditionalFormatting sqref="N27 N31">
    <cfRule type="cellIs" dxfId="685" priority="695" operator="equal">
      <formula>"Moderado"</formula>
    </cfRule>
    <cfRule type="cellIs" dxfId="684" priority="696" operator="equal">
      <formula>"Mayor"</formula>
    </cfRule>
    <cfRule type="cellIs" dxfId="683" priority="702" operator="equal">
      <formula>"Catastrófico"</formula>
    </cfRule>
  </conditionalFormatting>
  <conditionalFormatting sqref="O27 O31">
    <cfRule type="cellIs" dxfId="682" priority="697" operator="equal">
      <formula>"Catastrófico"</formula>
    </cfRule>
    <cfRule type="cellIs" dxfId="681" priority="698" operator="equal">
      <formula>"Mayor"</formula>
    </cfRule>
    <cfRule type="cellIs" dxfId="680" priority="699" operator="equal">
      <formula>"Moderado"</formula>
    </cfRule>
    <cfRule type="cellIs" dxfId="679" priority="700" operator="equal">
      <formula>"Menor"</formula>
    </cfRule>
    <cfRule type="cellIs" dxfId="678" priority="701" operator="equal">
      <formula>"Leve"</formula>
    </cfRule>
  </conditionalFormatting>
  <conditionalFormatting sqref="L33">
    <cfRule type="cellIs" dxfId="677" priority="660" operator="equal">
      <formula>"Rara vez"</formula>
    </cfRule>
    <cfRule type="cellIs" dxfId="676" priority="684" operator="equal">
      <formula>"Improbable"</formula>
    </cfRule>
    <cfRule type="cellIs" dxfId="675" priority="685" operator="equal">
      <formula>"Posible"</formula>
    </cfRule>
    <cfRule type="cellIs" dxfId="674" priority="686" operator="equal">
      <formula>"Probable"</formula>
    </cfRule>
    <cfRule type="cellIs" dxfId="673" priority="687" operator="equal">
      <formula>"Casi seguro"</formula>
    </cfRule>
    <cfRule type="cellIs" dxfId="672" priority="688" operator="equal">
      <formula>"Muy Baja"</formula>
    </cfRule>
  </conditionalFormatting>
  <conditionalFormatting sqref="P33">
    <cfRule type="cellIs" dxfId="671" priority="679" operator="equal">
      <formula>"Catastrófico"</formula>
    </cfRule>
    <cfRule type="cellIs" dxfId="670" priority="680" operator="equal">
      <formula>"Mayor"</formula>
    </cfRule>
    <cfRule type="cellIs" dxfId="669" priority="681" operator="equal">
      <formula>"Moderado"</formula>
    </cfRule>
    <cfRule type="cellIs" dxfId="668" priority="682" operator="equal">
      <formula>"Menor"</formula>
    </cfRule>
    <cfRule type="cellIs" dxfId="667" priority="683" operator="equal">
      <formula>"Leve"</formula>
    </cfRule>
  </conditionalFormatting>
  <conditionalFormatting sqref="Q33">
    <cfRule type="cellIs" dxfId="666" priority="675" operator="equal">
      <formula>"Extremo"</formula>
    </cfRule>
    <cfRule type="cellIs" dxfId="665" priority="676" operator="equal">
      <formula>"Alto"</formula>
    </cfRule>
    <cfRule type="cellIs" dxfId="664" priority="677" operator="equal">
      <formula>"Moderado"</formula>
    </cfRule>
    <cfRule type="cellIs" dxfId="663" priority="678" operator="equal">
      <formula>"Bajo"</formula>
    </cfRule>
  </conditionalFormatting>
  <conditionalFormatting sqref="AH33">
    <cfRule type="cellIs" dxfId="662" priority="670" operator="equal">
      <formula>"Muy Alta"</formula>
    </cfRule>
    <cfRule type="cellIs" dxfId="661" priority="671" operator="equal">
      <formula>"Alta"</formula>
    </cfRule>
    <cfRule type="cellIs" dxfId="660" priority="672" operator="equal">
      <formula>"Media"</formula>
    </cfRule>
    <cfRule type="cellIs" dxfId="659" priority="673" operator="equal">
      <formula>"Baja"</formula>
    </cfRule>
    <cfRule type="cellIs" dxfId="658" priority="674" operator="equal">
      <formula>"Muy Baja"</formula>
    </cfRule>
  </conditionalFormatting>
  <conditionalFormatting sqref="AJ33">
    <cfRule type="cellIs" dxfId="657" priority="665" operator="equal">
      <formula>"Catastrófico"</formula>
    </cfRule>
    <cfRule type="cellIs" dxfId="656" priority="666" operator="equal">
      <formula>"Mayor"</formula>
    </cfRule>
    <cfRule type="cellIs" dxfId="655" priority="667" operator="equal">
      <formula>"Moderado"</formula>
    </cfRule>
    <cfRule type="cellIs" dxfId="654" priority="668" operator="equal">
      <formula>"Menor"</formula>
    </cfRule>
    <cfRule type="cellIs" dxfId="653" priority="669" operator="equal">
      <formula>"Leve"</formula>
    </cfRule>
  </conditionalFormatting>
  <conditionalFormatting sqref="AL33">
    <cfRule type="cellIs" dxfId="652" priority="661" operator="equal">
      <formula>"Extremo"</formula>
    </cfRule>
    <cfRule type="cellIs" dxfId="651" priority="662" operator="equal">
      <formula>"Alto"</formula>
    </cfRule>
    <cfRule type="cellIs" dxfId="650" priority="663" operator="equal">
      <formula>"Moderado"</formula>
    </cfRule>
    <cfRule type="cellIs" dxfId="649" priority="664" operator="equal">
      <formula>"Bajo"</formula>
    </cfRule>
  </conditionalFormatting>
  <conditionalFormatting sqref="N33">
    <cfRule type="cellIs" dxfId="648" priority="652" operator="equal">
      <formula>"Moderado"</formula>
    </cfRule>
    <cfRule type="cellIs" dxfId="647" priority="653" operator="equal">
      <formula>"Mayor"</formula>
    </cfRule>
    <cfRule type="cellIs" dxfId="646" priority="659" operator="equal">
      <formula>"Catastrófico"</formula>
    </cfRule>
  </conditionalFormatting>
  <conditionalFormatting sqref="O33">
    <cfRule type="cellIs" dxfId="645" priority="654" operator="equal">
      <formula>"Catastrófico"</formula>
    </cfRule>
    <cfRule type="cellIs" dxfId="644" priority="655" operator="equal">
      <formula>"Mayor"</formula>
    </cfRule>
    <cfRule type="cellIs" dxfId="643" priority="656" operator="equal">
      <formula>"Moderado"</formula>
    </cfRule>
    <cfRule type="cellIs" dxfId="642" priority="657" operator="equal">
      <formula>"Menor"</formula>
    </cfRule>
    <cfRule type="cellIs" dxfId="641" priority="658" operator="equal">
      <formula>"Leve"</formula>
    </cfRule>
  </conditionalFormatting>
  <conditionalFormatting sqref="L36">
    <cfRule type="cellIs" dxfId="640" priority="617" operator="equal">
      <formula>"Rara vez"</formula>
    </cfRule>
    <cfRule type="cellIs" dxfId="639" priority="641" operator="equal">
      <formula>"Improbable"</formula>
    </cfRule>
    <cfRule type="cellIs" dxfId="638" priority="642" operator="equal">
      <formula>"Posible"</formula>
    </cfRule>
    <cfRule type="cellIs" dxfId="637" priority="643" operator="equal">
      <formula>"Probable"</formula>
    </cfRule>
    <cfRule type="cellIs" dxfId="636" priority="644" operator="equal">
      <formula>"Casi seguro"</formula>
    </cfRule>
    <cfRule type="cellIs" dxfId="635" priority="645" operator="equal">
      <formula>"Muy Baja"</formula>
    </cfRule>
  </conditionalFormatting>
  <conditionalFormatting sqref="P36">
    <cfRule type="cellIs" dxfId="634" priority="636" operator="equal">
      <formula>"Catastrófico"</formula>
    </cfRule>
    <cfRule type="cellIs" dxfId="633" priority="637" operator="equal">
      <formula>"Mayor"</formula>
    </cfRule>
    <cfRule type="cellIs" dxfId="632" priority="638" operator="equal">
      <formula>"Moderado"</formula>
    </cfRule>
    <cfRule type="cellIs" dxfId="631" priority="639" operator="equal">
      <formula>"Menor"</formula>
    </cfRule>
    <cfRule type="cellIs" dxfId="630" priority="640" operator="equal">
      <formula>"Leve"</formula>
    </cfRule>
  </conditionalFormatting>
  <conditionalFormatting sqref="Q36">
    <cfRule type="cellIs" dxfId="629" priority="632" operator="equal">
      <formula>"Extremo"</formula>
    </cfRule>
    <cfRule type="cellIs" dxfId="628" priority="633" operator="equal">
      <formula>"Alto"</formula>
    </cfRule>
    <cfRule type="cellIs" dxfId="627" priority="634" operator="equal">
      <formula>"Moderado"</formula>
    </cfRule>
    <cfRule type="cellIs" dxfId="626" priority="635" operator="equal">
      <formula>"Bajo"</formula>
    </cfRule>
  </conditionalFormatting>
  <conditionalFormatting sqref="AH36">
    <cfRule type="cellIs" dxfId="625" priority="627" operator="equal">
      <formula>"Muy Alta"</formula>
    </cfRule>
    <cfRule type="cellIs" dxfId="624" priority="628" operator="equal">
      <formula>"Alta"</formula>
    </cfRule>
    <cfRule type="cellIs" dxfId="623" priority="629" operator="equal">
      <formula>"Media"</formula>
    </cfRule>
    <cfRule type="cellIs" dxfId="622" priority="630" operator="equal">
      <formula>"Baja"</formula>
    </cfRule>
    <cfRule type="cellIs" dxfId="621" priority="631" operator="equal">
      <formula>"Muy Baja"</formula>
    </cfRule>
  </conditionalFormatting>
  <conditionalFormatting sqref="AJ36">
    <cfRule type="cellIs" dxfId="620" priority="622" operator="equal">
      <formula>"Catastrófico"</formula>
    </cfRule>
    <cfRule type="cellIs" dxfId="619" priority="623" operator="equal">
      <formula>"Mayor"</formula>
    </cfRule>
    <cfRule type="cellIs" dxfId="618" priority="624" operator="equal">
      <formula>"Moderado"</formula>
    </cfRule>
    <cfRule type="cellIs" dxfId="617" priority="625" operator="equal">
      <formula>"Menor"</formula>
    </cfRule>
    <cfRule type="cellIs" dxfId="616" priority="626" operator="equal">
      <formula>"Leve"</formula>
    </cfRule>
  </conditionalFormatting>
  <conditionalFormatting sqref="AL36">
    <cfRule type="cellIs" dxfId="615" priority="618" operator="equal">
      <formula>"Extremo"</formula>
    </cfRule>
    <cfRule type="cellIs" dxfId="614" priority="619" operator="equal">
      <formula>"Alto"</formula>
    </cfRule>
    <cfRule type="cellIs" dxfId="613" priority="620" operator="equal">
      <formula>"Moderado"</formula>
    </cfRule>
    <cfRule type="cellIs" dxfId="612" priority="621" operator="equal">
      <formula>"Bajo"</formula>
    </cfRule>
  </conditionalFormatting>
  <conditionalFormatting sqref="N36">
    <cfRule type="cellIs" dxfId="611" priority="609" operator="equal">
      <formula>"Moderado"</formula>
    </cfRule>
    <cfRule type="cellIs" dxfId="610" priority="610" operator="equal">
      <formula>"Mayor"</formula>
    </cfRule>
    <cfRule type="cellIs" dxfId="609" priority="616" operator="equal">
      <formula>"Catastrófico"</formula>
    </cfRule>
  </conditionalFormatting>
  <conditionalFormatting sqref="O36">
    <cfRule type="cellIs" dxfId="608" priority="611" operator="equal">
      <formula>"Catastrófico"</formula>
    </cfRule>
    <cfRule type="cellIs" dxfId="607" priority="612" operator="equal">
      <formula>"Mayor"</formula>
    </cfRule>
    <cfRule type="cellIs" dxfId="606" priority="613" operator="equal">
      <formula>"Moderado"</formula>
    </cfRule>
    <cfRule type="cellIs" dxfId="605" priority="614" operator="equal">
      <formula>"Menor"</formula>
    </cfRule>
    <cfRule type="cellIs" dxfId="604" priority="615" operator="equal">
      <formula>"Leve"</formula>
    </cfRule>
  </conditionalFormatting>
  <conditionalFormatting sqref="AL39">
    <cfRule type="cellIs" dxfId="603" priority="575" operator="equal">
      <formula>"Extremo"</formula>
    </cfRule>
    <cfRule type="cellIs" dxfId="602" priority="576" operator="equal">
      <formula>"Alto"</formula>
    </cfRule>
    <cfRule type="cellIs" dxfId="601" priority="577" operator="equal">
      <formula>"Moderado"</formula>
    </cfRule>
    <cfRule type="cellIs" dxfId="600" priority="578" operator="equal">
      <formula>"Bajo"</formula>
    </cfRule>
  </conditionalFormatting>
  <conditionalFormatting sqref="AA36:AA38 AC36:AC38">
    <cfRule type="cellIs" dxfId="599" priority="606" operator="equal">
      <formula>"DÉBIL"</formula>
    </cfRule>
    <cfRule type="cellIs" dxfId="598" priority="607" operator="equal">
      <formula>"MODERADO"</formula>
    </cfRule>
    <cfRule type="cellIs" dxfId="597" priority="608" operator="equal">
      <formula>"FUERTE"</formula>
    </cfRule>
  </conditionalFormatting>
  <conditionalFormatting sqref="AF36:AF38">
    <cfRule type="cellIs" dxfId="596" priority="603" operator="equal">
      <formula>"MODERADO"</formula>
    </cfRule>
    <cfRule type="cellIs" dxfId="595" priority="604" operator="equal">
      <formula>"DÉBIL"</formula>
    </cfRule>
    <cfRule type="cellIs" dxfId="594" priority="605" operator="equal">
      <formula>"FUERTE"</formula>
    </cfRule>
  </conditionalFormatting>
  <conditionalFormatting sqref="L39">
    <cfRule type="cellIs" dxfId="593" priority="574" operator="equal">
      <formula>"Rara vez"</formula>
    </cfRule>
    <cfRule type="cellIs" dxfId="592" priority="598" operator="equal">
      <formula>"Improbable"</formula>
    </cfRule>
    <cfRule type="cellIs" dxfId="591" priority="599" operator="equal">
      <formula>"Posible"</formula>
    </cfRule>
    <cfRule type="cellIs" dxfId="590" priority="600" operator="equal">
      <formula>"Probable"</formula>
    </cfRule>
    <cfRule type="cellIs" dxfId="589" priority="601" operator="equal">
      <formula>"Casi seguro"</formula>
    </cfRule>
    <cfRule type="cellIs" dxfId="588" priority="602" operator="equal">
      <formula>"Muy Baja"</formula>
    </cfRule>
  </conditionalFormatting>
  <conditionalFormatting sqref="P39">
    <cfRule type="cellIs" dxfId="587" priority="593" operator="equal">
      <formula>"Catastrófico"</formula>
    </cfRule>
    <cfRule type="cellIs" dxfId="586" priority="594" operator="equal">
      <formula>"Mayor"</formula>
    </cfRule>
    <cfRule type="cellIs" dxfId="585" priority="595" operator="equal">
      <formula>"Moderado"</formula>
    </cfRule>
    <cfRule type="cellIs" dxfId="584" priority="596" operator="equal">
      <formula>"Menor"</formula>
    </cfRule>
    <cfRule type="cellIs" dxfId="583" priority="597" operator="equal">
      <formula>"Leve"</formula>
    </cfRule>
  </conditionalFormatting>
  <conditionalFormatting sqref="Q39">
    <cfRule type="cellIs" dxfId="582" priority="589" operator="equal">
      <formula>"Extremo"</formula>
    </cfRule>
    <cfRule type="cellIs" dxfId="581" priority="590" operator="equal">
      <formula>"Alto"</formula>
    </cfRule>
    <cfRule type="cellIs" dxfId="580" priority="591" operator="equal">
      <formula>"Moderado"</formula>
    </cfRule>
    <cfRule type="cellIs" dxfId="579" priority="592" operator="equal">
      <formula>"Bajo"</formula>
    </cfRule>
  </conditionalFormatting>
  <conditionalFormatting sqref="AH39">
    <cfRule type="cellIs" dxfId="578" priority="584" operator="equal">
      <formula>"Muy Alta"</formula>
    </cfRule>
    <cfRule type="cellIs" dxfId="577" priority="585" operator="equal">
      <formula>"Alta"</formula>
    </cfRule>
    <cfRule type="cellIs" dxfId="576" priority="586" operator="equal">
      <formula>"Media"</formula>
    </cfRule>
    <cfRule type="cellIs" dxfId="575" priority="587" operator="equal">
      <formula>"Baja"</formula>
    </cfRule>
    <cfRule type="cellIs" dxfId="574" priority="588" operator="equal">
      <formula>"Muy Baja"</formula>
    </cfRule>
  </conditionalFormatting>
  <conditionalFormatting sqref="AJ39">
    <cfRule type="cellIs" dxfId="573" priority="579" operator="equal">
      <formula>"Catastrófico"</formula>
    </cfRule>
    <cfRule type="cellIs" dxfId="572" priority="580" operator="equal">
      <formula>"Mayor"</formula>
    </cfRule>
    <cfRule type="cellIs" dxfId="571" priority="581" operator="equal">
      <formula>"Moderado"</formula>
    </cfRule>
    <cfRule type="cellIs" dxfId="570" priority="582" operator="equal">
      <formula>"Menor"</formula>
    </cfRule>
    <cfRule type="cellIs" dxfId="569" priority="583" operator="equal">
      <formula>"Leve"</formula>
    </cfRule>
  </conditionalFormatting>
  <conditionalFormatting sqref="N39">
    <cfRule type="cellIs" dxfId="568" priority="566" operator="equal">
      <formula>"Moderado"</formula>
    </cfRule>
    <cfRule type="cellIs" dxfId="567" priority="567" operator="equal">
      <formula>"Mayor"</formula>
    </cfRule>
    <cfRule type="cellIs" dxfId="566" priority="573" operator="equal">
      <formula>"Catastrófico"</formula>
    </cfRule>
  </conditionalFormatting>
  <conditionalFormatting sqref="O39">
    <cfRule type="cellIs" dxfId="565" priority="568" operator="equal">
      <formula>"Catastrófico"</formula>
    </cfRule>
    <cfRule type="cellIs" dxfId="564" priority="569" operator="equal">
      <formula>"Mayor"</formula>
    </cfRule>
    <cfRule type="cellIs" dxfId="563" priority="570" operator="equal">
      <formula>"Moderado"</formula>
    </cfRule>
    <cfRule type="cellIs" dxfId="562" priority="571" operator="equal">
      <formula>"Menor"</formula>
    </cfRule>
    <cfRule type="cellIs" dxfId="561" priority="572" operator="equal">
      <formula>"Leve"</formula>
    </cfRule>
  </conditionalFormatting>
  <conditionalFormatting sqref="AA39:AA41 AC39:AC41">
    <cfRule type="cellIs" dxfId="560" priority="563" operator="equal">
      <formula>"DÉBIL"</formula>
    </cfRule>
    <cfRule type="cellIs" dxfId="559" priority="564" operator="equal">
      <formula>"MODERADO"</formula>
    </cfRule>
    <cfRule type="cellIs" dxfId="558" priority="565" operator="equal">
      <formula>"FUERTE"</formula>
    </cfRule>
  </conditionalFormatting>
  <conditionalFormatting sqref="AF39:AF41">
    <cfRule type="cellIs" dxfId="557" priority="560" operator="equal">
      <formula>"MODERADO"</formula>
    </cfRule>
    <cfRule type="cellIs" dxfId="556" priority="561" operator="equal">
      <formula>"DÉBIL"</formula>
    </cfRule>
    <cfRule type="cellIs" dxfId="555" priority="562" operator="equal">
      <formula>"FUERTE"</formula>
    </cfRule>
  </conditionalFormatting>
  <conditionalFormatting sqref="L42">
    <cfRule type="cellIs" dxfId="554" priority="531" operator="equal">
      <formula>"Rara vez"</formula>
    </cfRule>
    <cfRule type="cellIs" dxfId="553" priority="555" operator="equal">
      <formula>"Improbable"</formula>
    </cfRule>
    <cfRule type="cellIs" dxfId="552" priority="556" operator="equal">
      <formula>"Posible"</formula>
    </cfRule>
    <cfRule type="cellIs" dxfId="551" priority="557" operator="equal">
      <formula>"Probable"</formula>
    </cfRule>
    <cfRule type="cellIs" dxfId="550" priority="558" operator="equal">
      <formula>"Casi seguro"</formula>
    </cfRule>
    <cfRule type="cellIs" dxfId="549" priority="559" operator="equal">
      <formula>"Muy Baja"</formula>
    </cfRule>
  </conditionalFormatting>
  <conditionalFormatting sqref="P42">
    <cfRule type="cellIs" dxfId="548" priority="550" operator="equal">
      <formula>"Catastrófico"</formula>
    </cfRule>
    <cfRule type="cellIs" dxfId="547" priority="551" operator="equal">
      <formula>"Mayor"</formula>
    </cfRule>
    <cfRule type="cellIs" dxfId="546" priority="552" operator="equal">
      <formula>"Moderado"</formula>
    </cfRule>
    <cfRule type="cellIs" dxfId="545" priority="553" operator="equal">
      <formula>"Menor"</formula>
    </cfRule>
    <cfRule type="cellIs" dxfId="544" priority="554" operator="equal">
      <formula>"Leve"</formula>
    </cfRule>
  </conditionalFormatting>
  <conditionalFormatting sqref="Q42">
    <cfRule type="cellIs" dxfId="543" priority="546" operator="equal">
      <formula>"Extremo"</formula>
    </cfRule>
    <cfRule type="cellIs" dxfId="542" priority="547" operator="equal">
      <formula>"Alto"</formula>
    </cfRule>
    <cfRule type="cellIs" dxfId="541" priority="548" operator="equal">
      <formula>"Moderado"</formula>
    </cfRule>
    <cfRule type="cellIs" dxfId="540" priority="549" operator="equal">
      <formula>"Bajo"</formula>
    </cfRule>
  </conditionalFormatting>
  <conditionalFormatting sqref="AH42">
    <cfRule type="cellIs" dxfId="539" priority="541" operator="equal">
      <formula>"Muy Alta"</formula>
    </cfRule>
    <cfRule type="cellIs" dxfId="538" priority="542" operator="equal">
      <formula>"Alta"</formula>
    </cfRule>
    <cfRule type="cellIs" dxfId="537" priority="543" operator="equal">
      <formula>"Media"</formula>
    </cfRule>
    <cfRule type="cellIs" dxfId="536" priority="544" operator="equal">
      <formula>"Baja"</formula>
    </cfRule>
    <cfRule type="cellIs" dxfId="535" priority="545" operator="equal">
      <formula>"Muy Baja"</formula>
    </cfRule>
  </conditionalFormatting>
  <conditionalFormatting sqref="AJ42">
    <cfRule type="cellIs" dxfId="534" priority="536" operator="equal">
      <formula>"Catastrófico"</formula>
    </cfRule>
    <cfRule type="cellIs" dxfId="533" priority="537" operator="equal">
      <formula>"Mayor"</formula>
    </cfRule>
    <cfRule type="cellIs" dxfId="532" priority="538" operator="equal">
      <formula>"Moderado"</formula>
    </cfRule>
    <cfRule type="cellIs" dxfId="531" priority="539" operator="equal">
      <formula>"Menor"</formula>
    </cfRule>
    <cfRule type="cellIs" dxfId="530" priority="540" operator="equal">
      <formula>"Leve"</formula>
    </cfRule>
  </conditionalFormatting>
  <conditionalFormatting sqref="AL42">
    <cfRule type="cellIs" dxfId="529" priority="532" operator="equal">
      <formula>"Extremo"</formula>
    </cfRule>
    <cfRule type="cellIs" dxfId="528" priority="533" operator="equal">
      <formula>"Alto"</formula>
    </cfRule>
    <cfRule type="cellIs" dxfId="527" priority="534" operator="equal">
      <formula>"Moderado"</formula>
    </cfRule>
    <cfRule type="cellIs" dxfId="526" priority="535" operator="equal">
      <formula>"Bajo"</formula>
    </cfRule>
  </conditionalFormatting>
  <conditionalFormatting sqref="N42">
    <cfRule type="cellIs" dxfId="525" priority="523" operator="equal">
      <formula>"Moderado"</formula>
    </cfRule>
    <cfRule type="cellIs" dxfId="524" priority="524" operator="equal">
      <formula>"Mayor"</formula>
    </cfRule>
    <cfRule type="cellIs" dxfId="523" priority="530" operator="equal">
      <formula>"Catastrófico"</formula>
    </cfRule>
  </conditionalFormatting>
  <conditionalFormatting sqref="O42">
    <cfRule type="cellIs" dxfId="522" priority="525" operator="equal">
      <formula>"Catastrófico"</formula>
    </cfRule>
    <cfRule type="cellIs" dxfId="521" priority="526" operator="equal">
      <formula>"Mayor"</formula>
    </cfRule>
    <cfRule type="cellIs" dxfId="520" priority="527" operator="equal">
      <formula>"Moderado"</formula>
    </cfRule>
    <cfRule type="cellIs" dxfId="519" priority="528" operator="equal">
      <formula>"Menor"</formula>
    </cfRule>
    <cfRule type="cellIs" dxfId="518" priority="529" operator="equal">
      <formula>"Leve"</formula>
    </cfRule>
  </conditionalFormatting>
  <conditionalFormatting sqref="AL45">
    <cfRule type="cellIs" dxfId="517" priority="489" operator="equal">
      <formula>"Extremo"</formula>
    </cfRule>
    <cfRule type="cellIs" dxfId="516" priority="490" operator="equal">
      <formula>"Alto"</formula>
    </cfRule>
    <cfRule type="cellIs" dxfId="515" priority="491" operator="equal">
      <formula>"Moderado"</formula>
    </cfRule>
    <cfRule type="cellIs" dxfId="514" priority="492" operator="equal">
      <formula>"Bajo"</formula>
    </cfRule>
  </conditionalFormatting>
  <conditionalFormatting sqref="L45">
    <cfRule type="cellIs" dxfId="513" priority="488" operator="equal">
      <formula>"Rara vez"</formula>
    </cfRule>
    <cfRule type="cellIs" dxfId="512" priority="512" operator="equal">
      <formula>"Improbable"</formula>
    </cfRule>
    <cfRule type="cellIs" dxfId="511" priority="513" operator="equal">
      <formula>"Posible"</formula>
    </cfRule>
    <cfRule type="cellIs" dxfId="510" priority="514" operator="equal">
      <formula>"Probable"</formula>
    </cfRule>
    <cfRule type="cellIs" dxfId="509" priority="515" operator="equal">
      <formula>"Casi seguro"</formula>
    </cfRule>
    <cfRule type="cellIs" dxfId="508" priority="516" operator="equal">
      <formula>"Muy Baja"</formula>
    </cfRule>
  </conditionalFormatting>
  <conditionalFormatting sqref="P45">
    <cfRule type="cellIs" dxfId="507" priority="507" operator="equal">
      <formula>"Catastrófico"</formula>
    </cfRule>
    <cfRule type="cellIs" dxfId="506" priority="508" operator="equal">
      <formula>"Mayor"</formula>
    </cfRule>
    <cfRule type="cellIs" dxfId="505" priority="509" operator="equal">
      <formula>"Moderado"</formula>
    </cfRule>
    <cfRule type="cellIs" dxfId="504" priority="510" operator="equal">
      <formula>"Menor"</formula>
    </cfRule>
    <cfRule type="cellIs" dxfId="503" priority="511" operator="equal">
      <formula>"Leve"</formula>
    </cfRule>
  </conditionalFormatting>
  <conditionalFormatting sqref="Q45">
    <cfRule type="cellIs" dxfId="502" priority="503" operator="equal">
      <formula>"Extremo"</formula>
    </cfRule>
    <cfRule type="cellIs" dxfId="501" priority="504" operator="equal">
      <formula>"Alto"</formula>
    </cfRule>
    <cfRule type="cellIs" dxfId="500" priority="505" operator="equal">
      <formula>"Moderado"</formula>
    </cfRule>
    <cfRule type="cellIs" dxfId="499" priority="506" operator="equal">
      <formula>"Bajo"</formula>
    </cfRule>
  </conditionalFormatting>
  <conditionalFormatting sqref="AH45">
    <cfRule type="cellIs" dxfId="498" priority="498" operator="equal">
      <formula>"Muy Alta"</formula>
    </cfRule>
    <cfRule type="cellIs" dxfId="497" priority="499" operator="equal">
      <formula>"Alta"</formula>
    </cfRule>
    <cfRule type="cellIs" dxfId="496" priority="500" operator="equal">
      <formula>"Media"</formula>
    </cfRule>
    <cfRule type="cellIs" dxfId="495" priority="501" operator="equal">
      <formula>"Baja"</formula>
    </cfRule>
    <cfRule type="cellIs" dxfId="494" priority="502" operator="equal">
      <formula>"Muy Baja"</formula>
    </cfRule>
  </conditionalFormatting>
  <conditionalFormatting sqref="AJ45">
    <cfRule type="cellIs" dxfId="493" priority="493" operator="equal">
      <formula>"Catastrófico"</formula>
    </cfRule>
    <cfRule type="cellIs" dxfId="492" priority="494" operator="equal">
      <formula>"Mayor"</formula>
    </cfRule>
    <cfRule type="cellIs" dxfId="491" priority="495" operator="equal">
      <formula>"Moderado"</formula>
    </cfRule>
    <cfRule type="cellIs" dxfId="490" priority="496" operator="equal">
      <formula>"Menor"</formula>
    </cfRule>
    <cfRule type="cellIs" dxfId="489" priority="497" operator="equal">
      <formula>"Leve"</formula>
    </cfRule>
  </conditionalFormatting>
  <conditionalFormatting sqref="N45">
    <cfRule type="cellIs" dxfId="488" priority="480" operator="equal">
      <formula>"Moderado"</formula>
    </cfRule>
    <cfRule type="cellIs" dxfId="487" priority="481" operator="equal">
      <formula>"Mayor"</formula>
    </cfRule>
    <cfRule type="cellIs" dxfId="486" priority="487" operator="equal">
      <formula>"Catastrófico"</formula>
    </cfRule>
  </conditionalFormatting>
  <conditionalFormatting sqref="O45">
    <cfRule type="cellIs" dxfId="485" priority="482" operator="equal">
      <formula>"Catastrófico"</formula>
    </cfRule>
    <cfRule type="cellIs" dxfId="484" priority="483" operator="equal">
      <formula>"Mayor"</formula>
    </cfRule>
    <cfRule type="cellIs" dxfId="483" priority="484" operator="equal">
      <formula>"Moderado"</formula>
    </cfRule>
    <cfRule type="cellIs" dxfId="482" priority="485" operator="equal">
      <formula>"Menor"</formula>
    </cfRule>
    <cfRule type="cellIs" dxfId="481" priority="486" operator="equal">
      <formula>"Leve"</formula>
    </cfRule>
  </conditionalFormatting>
  <conditionalFormatting sqref="AA45:AA46 AC45:AC46">
    <cfRule type="cellIs" dxfId="480" priority="477" operator="equal">
      <formula>"DÉBIL"</formula>
    </cfRule>
    <cfRule type="cellIs" dxfId="479" priority="478" operator="equal">
      <formula>"MODERADO"</formula>
    </cfRule>
    <cfRule type="cellIs" dxfId="478" priority="479" operator="equal">
      <formula>"FUERTE"</formula>
    </cfRule>
  </conditionalFormatting>
  <conditionalFormatting sqref="AF45:AF46">
    <cfRule type="cellIs" dxfId="477" priority="474" operator="equal">
      <formula>"MODERADO"</formula>
    </cfRule>
    <cfRule type="cellIs" dxfId="476" priority="475" operator="equal">
      <formula>"DÉBIL"</formula>
    </cfRule>
    <cfRule type="cellIs" dxfId="475" priority="476" operator="equal">
      <formula>"FUERTE"</formula>
    </cfRule>
  </conditionalFormatting>
  <conditionalFormatting sqref="L47">
    <cfRule type="cellIs" dxfId="474" priority="445" operator="equal">
      <formula>"Rara vez"</formula>
    </cfRule>
    <cfRule type="cellIs" dxfId="473" priority="469" operator="equal">
      <formula>"Improbable"</formula>
    </cfRule>
    <cfRule type="cellIs" dxfId="472" priority="470" operator="equal">
      <formula>"Posible"</formula>
    </cfRule>
    <cfRule type="cellIs" dxfId="471" priority="471" operator="equal">
      <formula>"Probable"</formula>
    </cfRule>
    <cfRule type="cellIs" dxfId="470" priority="472" operator="equal">
      <formula>"Casi seguro"</formula>
    </cfRule>
    <cfRule type="cellIs" dxfId="469" priority="473" operator="equal">
      <formula>"Muy Baja"</formula>
    </cfRule>
  </conditionalFormatting>
  <conditionalFormatting sqref="P47">
    <cfRule type="cellIs" dxfId="468" priority="464" operator="equal">
      <formula>"Catastrófico"</formula>
    </cfRule>
    <cfRule type="cellIs" dxfId="467" priority="465" operator="equal">
      <formula>"Mayor"</formula>
    </cfRule>
    <cfRule type="cellIs" dxfId="466" priority="466" operator="equal">
      <formula>"Moderado"</formula>
    </cfRule>
    <cfRule type="cellIs" dxfId="465" priority="467" operator="equal">
      <formula>"Menor"</formula>
    </cfRule>
    <cfRule type="cellIs" dxfId="464" priority="468" operator="equal">
      <formula>"Leve"</formula>
    </cfRule>
  </conditionalFormatting>
  <conditionalFormatting sqref="Q47">
    <cfRule type="cellIs" dxfId="463" priority="460" operator="equal">
      <formula>"Extremo"</formula>
    </cfRule>
    <cfRule type="cellIs" dxfId="462" priority="461" operator="equal">
      <formula>"Alto"</formula>
    </cfRule>
    <cfRule type="cellIs" dxfId="461" priority="462" operator="equal">
      <formula>"Moderado"</formula>
    </cfRule>
    <cfRule type="cellIs" dxfId="460" priority="463" operator="equal">
      <formula>"Bajo"</formula>
    </cfRule>
  </conditionalFormatting>
  <conditionalFormatting sqref="AH47">
    <cfRule type="cellIs" dxfId="459" priority="455" operator="equal">
      <formula>"Muy Alta"</formula>
    </cfRule>
    <cfRule type="cellIs" dxfId="458" priority="456" operator="equal">
      <formula>"Alta"</formula>
    </cfRule>
    <cfRule type="cellIs" dxfId="457" priority="457" operator="equal">
      <formula>"Media"</formula>
    </cfRule>
    <cfRule type="cellIs" dxfId="456" priority="458" operator="equal">
      <formula>"Baja"</formula>
    </cfRule>
    <cfRule type="cellIs" dxfId="455" priority="459" operator="equal">
      <formula>"Muy Baja"</formula>
    </cfRule>
  </conditionalFormatting>
  <conditionalFormatting sqref="AJ47">
    <cfRule type="cellIs" dxfId="454" priority="450" operator="equal">
      <formula>"Catastrófico"</formula>
    </cfRule>
    <cfRule type="cellIs" dxfId="453" priority="451" operator="equal">
      <formula>"Mayor"</formula>
    </cfRule>
    <cfRule type="cellIs" dxfId="452" priority="452" operator="equal">
      <formula>"Moderado"</formula>
    </cfRule>
    <cfRule type="cellIs" dxfId="451" priority="453" operator="equal">
      <formula>"Menor"</formula>
    </cfRule>
    <cfRule type="cellIs" dxfId="450" priority="454" operator="equal">
      <formula>"Leve"</formula>
    </cfRule>
  </conditionalFormatting>
  <conditionalFormatting sqref="AL47">
    <cfRule type="cellIs" dxfId="449" priority="446" operator="equal">
      <formula>"Extremo"</formula>
    </cfRule>
    <cfRule type="cellIs" dxfId="448" priority="447" operator="equal">
      <formula>"Alto"</formula>
    </cfRule>
    <cfRule type="cellIs" dxfId="447" priority="448" operator="equal">
      <formula>"Moderado"</formula>
    </cfRule>
    <cfRule type="cellIs" dxfId="446" priority="449" operator="equal">
      <formula>"Bajo"</formula>
    </cfRule>
  </conditionalFormatting>
  <conditionalFormatting sqref="N47">
    <cfRule type="cellIs" dxfId="445" priority="437" operator="equal">
      <formula>"Moderado"</formula>
    </cfRule>
    <cfRule type="cellIs" dxfId="444" priority="438" operator="equal">
      <formula>"Mayor"</formula>
    </cfRule>
    <cfRule type="cellIs" dxfId="443" priority="444" operator="equal">
      <formula>"Catastrófico"</formula>
    </cfRule>
  </conditionalFormatting>
  <conditionalFormatting sqref="O47">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AA47:AA48 AC47:AC48">
    <cfRule type="cellIs" dxfId="437" priority="434" operator="equal">
      <formula>"DÉBIL"</formula>
    </cfRule>
    <cfRule type="cellIs" dxfId="436" priority="435" operator="equal">
      <formula>"MODERADO"</formula>
    </cfRule>
    <cfRule type="cellIs" dxfId="435" priority="436" operator="equal">
      <formula>"FUERTE"</formula>
    </cfRule>
  </conditionalFormatting>
  <conditionalFormatting sqref="AF47:AF48">
    <cfRule type="cellIs" dxfId="434" priority="431" operator="equal">
      <formula>"MODERADO"</formula>
    </cfRule>
    <cfRule type="cellIs" dxfId="433" priority="432" operator="equal">
      <formula>"DÉBIL"</formula>
    </cfRule>
    <cfRule type="cellIs" dxfId="432" priority="433" operator="equal">
      <formula>"FUERTE"</formula>
    </cfRule>
  </conditionalFormatting>
  <conditionalFormatting sqref="L49">
    <cfRule type="cellIs" dxfId="431" priority="402" operator="equal">
      <formula>"Rara vez"</formula>
    </cfRule>
    <cfRule type="cellIs" dxfId="430" priority="426" operator="equal">
      <formula>"Improbable"</formula>
    </cfRule>
    <cfRule type="cellIs" dxfId="429" priority="427" operator="equal">
      <formula>"Posible"</formula>
    </cfRule>
    <cfRule type="cellIs" dxfId="428" priority="428" operator="equal">
      <formula>"Probable"</formula>
    </cfRule>
    <cfRule type="cellIs" dxfId="427" priority="429" operator="equal">
      <formula>"Casi seguro"</formula>
    </cfRule>
    <cfRule type="cellIs" dxfId="426" priority="430" operator="equal">
      <formula>"Muy Baja"</formula>
    </cfRule>
  </conditionalFormatting>
  <conditionalFormatting sqref="P49">
    <cfRule type="cellIs" dxfId="425" priority="421" operator="equal">
      <formula>"Catastrófico"</formula>
    </cfRule>
    <cfRule type="cellIs" dxfId="424" priority="422" operator="equal">
      <formula>"Mayor"</formula>
    </cfRule>
    <cfRule type="cellIs" dxfId="423" priority="423" operator="equal">
      <formula>"Moderado"</formula>
    </cfRule>
    <cfRule type="cellIs" dxfId="422" priority="424" operator="equal">
      <formula>"Menor"</formula>
    </cfRule>
    <cfRule type="cellIs" dxfId="421" priority="425" operator="equal">
      <formula>"Leve"</formula>
    </cfRule>
  </conditionalFormatting>
  <conditionalFormatting sqref="Q49">
    <cfRule type="cellIs" dxfId="420" priority="417" operator="equal">
      <formula>"Extremo"</formula>
    </cfRule>
    <cfRule type="cellIs" dxfId="419" priority="418" operator="equal">
      <formula>"Alto"</formula>
    </cfRule>
    <cfRule type="cellIs" dxfId="418" priority="419" operator="equal">
      <formula>"Moderado"</formula>
    </cfRule>
    <cfRule type="cellIs" dxfId="417" priority="420" operator="equal">
      <formula>"Bajo"</formula>
    </cfRule>
  </conditionalFormatting>
  <conditionalFormatting sqref="AH49">
    <cfRule type="cellIs" dxfId="416" priority="412" operator="equal">
      <formula>"Muy Alta"</formula>
    </cfRule>
    <cfRule type="cellIs" dxfId="415" priority="413" operator="equal">
      <formula>"Alta"</formula>
    </cfRule>
    <cfRule type="cellIs" dxfId="414" priority="414" operator="equal">
      <formula>"Media"</formula>
    </cfRule>
    <cfRule type="cellIs" dxfId="413" priority="415" operator="equal">
      <formula>"Baja"</formula>
    </cfRule>
    <cfRule type="cellIs" dxfId="412" priority="416" operator="equal">
      <formula>"Muy Baja"</formula>
    </cfRule>
  </conditionalFormatting>
  <conditionalFormatting sqref="AJ49">
    <cfRule type="cellIs" dxfId="411" priority="407" operator="equal">
      <formula>"Catastrófico"</formula>
    </cfRule>
    <cfRule type="cellIs" dxfId="410" priority="408" operator="equal">
      <formula>"Mayor"</formula>
    </cfRule>
    <cfRule type="cellIs" dxfId="409" priority="409" operator="equal">
      <formula>"Moderado"</formula>
    </cfRule>
    <cfRule type="cellIs" dxfId="408" priority="410" operator="equal">
      <formula>"Menor"</formula>
    </cfRule>
    <cfRule type="cellIs" dxfId="407" priority="411" operator="equal">
      <formula>"Leve"</formula>
    </cfRule>
  </conditionalFormatting>
  <conditionalFormatting sqref="AL49">
    <cfRule type="cellIs" dxfId="406" priority="403" operator="equal">
      <formula>"Extremo"</formula>
    </cfRule>
    <cfRule type="cellIs" dxfId="405" priority="404" operator="equal">
      <formula>"Alto"</formula>
    </cfRule>
    <cfRule type="cellIs" dxfId="404" priority="405" operator="equal">
      <formula>"Moderado"</formula>
    </cfRule>
    <cfRule type="cellIs" dxfId="403" priority="406" operator="equal">
      <formula>"Bajo"</formula>
    </cfRule>
  </conditionalFormatting>
  <conditionalFormatting sqref="N49">
    <cfRule type="cellIs" dxfId="402" priority="394" operator="equal">
      <formula>"Moderado"</formula>
    </cfRule>
    <cfRule type="cellIs" dxfId="401" priority="395" operator="equal">
      <formula>"Mayor"</formula>
    </cfRule>
    <cfRule type="cellIs" dxfId="400" priority="401" operator="equal">
      <formula>"Catastrófico"</formula>
    </cfRule>
  </conditionalFormatting>
  <conditionalFormatting sqref="O49">
    <cfRule type="cellIs" dxfId="399" priority="396" operator="equal">
      <formula>"Catastrófico"</formula>
    </cfRule>
    <cfRule type="cellIs" dxfId="398" priority="397" operator="equal">
      <formula>"Mayor"</formula>
    </cfRule>
    <cfRule type="cellIs" dxfId="397" priority="398" operator="equal">
      <formula>"Moderado"</formula>
    </cfRule>
    <cfRule type="cellIs" dxfId="396" priority="399" operator="equal">
      <formula>"Menor"</formula>
    </cfRule>
    <cfRule type="cellIs" dxfId="395" priority="400" operator="equal">
      <formula>"Leve"</formula>
    </cfRule>
  </conditionalFormatting>
  <conditionalFormatting sqref="AA49:AA52 AC49:AC52">
    <cfRule type="cellIs" dxfId="394" priority="391" operator="equal">
      <formula>"DÉBIL"</formula>
    </cfRule>
    <cfRule type="cellIs" dxfId="393" priority="392" operator="equal">
      <formula>"MODERADO"</formula>
    </cfRule>
    <cfRule type="cellIs" dxfId="392" priority="393" operator="equal">
      <formula>"FUERTE"</formula>
    </cfRule>
  </conditionalFormatting>
  <conditionalFormatting sqref="AF49">
    <cfRule type="cellIs" dxfId="391" priority="388" operator="equal">
      <formula>"MODERADO"</formula>
    </cfRule>
    <cfRule type="cellIs" dxfId="390" priority="389" operator="equal">
      <formula>"DÉBIL"</formula>
    </cfRule>
    <cfRule type="cellIs" dxfId="389" priority="390" operator="equal">
      <formula>"FUERTE"</formula>
    </cfRule>
  </conditionalFormatting>
  <conditionalFormatting sqref="L53">
    <cfRule type="cellIs" dxfId="388" priority="359" operator="equal">
      <formula>"Rara vez"</formula>
    </cfRule>
    <cfRule type="cellIs" dxfId="387" priority="383" operator="equal">
      <formula>"Improbable"</formula>
    </cfRule>
    <cfRule type="cellIs" dxfId="386" priority="384" operator="equal">
      <formula>"Posible"</formula>
    </cfRule>
    <cfRule type="cellIs" dxfId="385" priority="385" operator="equal">
      <formula>"Probable"</formula>
    </cfRule>
    <cfRule type="cellIs" dxfId="384" priority="386" operator="equal">
      <formula>"Casi seguro"</formula>
    </cfRule>
    <cfRule type="cellIs" dxfId="383" priority="387" operator="equal">
      <formula>"Muy Baja"</formula>
    </cfRule>
  </conditionalFormatting>
  <conditionalFormatting sqref="P53">
    <cfRule type="cellIs" dxfId="382" priority="378" operator="equal">
      <formula>"Catastrófico"</formula>
    </cfRule>
    <cfRule type="cellIs" dxfId="381" priority="379" operator="equal">
      <formula>"Mayor"</formula>
    </cfRule>
    <cfRule type="cellIs" dxfId="380" priority="380" operator="equal">
      <formula>"Moderado"</formula>
    </cfRule>
    <cfRule type="cellIs" dxfId="379" priority="381" operator="equal">
      <formula>"Menor"</formula>
    </cfRule>
    <cfRule type="cellIs" dxfId="378" priority="382" operator="equal">
      <formula>"Leve"</formula>
    </cfRule>
  </conditionalFormatting>
  <conditionalFormatting sqref="Q53">
    <cfRule type="cellIs" dxfId="377" priority="374" operator="equal">
      <formula>"Extremo"</formula>
    </cfRule>
    <cfRule type="cellIs" dxfId="376" priority="375" operator="equal">
      <formula>"Alto"</formula>
    </cfRule>
    <cfRule type="cellIs" dxfId="375" priority="376" operator="equal">
      <formula>"Moderado"</formula>
    </cfRule>
    <cfRule type="cellIs" dxfId="374" priority="377" operator="equal">
      <formula>"Bajo"</formula>
    </cfRule>
  </conditionalFormatting>
  <conditionalFormatting sqref="AH53">
    <cfRule type="cellIs" dxfId="373" priority="369" operator="equal">
      <formula>"Muy Alta"</formula>
    </cfRule>
    <cfRule type="cellIs" dxfId="372" priority="370" operator="equal">
      <formula>"Alta"</formula>
    </cfRule>
    <cfRule type="cellIs" dxfId="371" priority="371" operator="equal">
      <formula>"Media"</formula>
    </cfRule>
    <cfRule type="cellIs" dxfId="370" priority="372" operator="equal">
      <formula>"Baja"</formula>
    </cfRule>
    <cfRule type="cellIs" dxfId="369" priority="373" operator="equal">
      <formula>"Muy Baja"</formula>
    </cfRule>
  </conditionalFormatting>
  <conditionalFormatting sqref="AJ53">
    <cfRule type="cellIs" dxfId="368" priority="364" operator="equal">
      <formula>"Catastrófico"</formula>
    </cfRule>
    <cfRule type="cellIs" dxfId="367" priority="365" operator="equal">
      <formula>"Mayor"</formula>
    </cfRule>
    <cfRule type="cellIs" dxfId="366" priority="366" operator="equal">
      <formula>"Moderado"</formula>
    </cfRule>
    <cfRule type="cellIs" dxfId="365" priority="367" operator="equal">
      <formula>"Menor"</formula>
    </cfRule>
    <cfRule type="cellIs" dxfId="364" priority="368" operator="equal">
      <formula>"Leve"</formula>
    </cfRule>
  </conditionalFormatting>
  <conditionalFormatting sqref="AL53">
    <cfRule type="cellIs" dxfId="363" priority="360" operator="equal">
      <formula>"Extremo"</formula>
    </cfRule>
    <cfRule type="cellIs" dxfId="362" priority="361" operator="equal">
      <formula>"Alto"</formula>
    </cfRule>
    <cfRule type="cellIs" dxfId="361" priority="362" operator="equal">
      <formula>"Moderado"</formula>
    </cfRule>
    <cfRule type="cellIs" dxfId="360" priority="363" operator="equal">
      <formula>"Bajo"</formula>
    </cfRule>
  </conditionalFormatting>
  <conditionalFormatting sqref="N53">
    <cfRule type="cellIs" dxfId="359" priority="351" operator="equal">
      <formula>"Moderado"</formula>
    </cfRule>
    <cfRule type="cellIs" dxfId="358" priority="352" operator="equal">
      <formula>"Mayor"</formula>
    </cfRule>
    <cfRule type="cellIs" dxfId="357" priority="358" operator="equal">
      <formula>"Catastrófico"</formula>
    </cfRule>
  </conditionalFormatting>
  <conditionalFormatting sqref="O53">
    <cfRule type="cellIs" dxfId="356" priority="353" operator="equal">
      <formula>"Catastrófico"</formula>
    </cfRule>
    <cfRule type="cellIs" dxfId="355" priority="354" operator="equal">
      <formula>"Mayor"</formula>
    </cfRule>
    <cfRule type="cellIs" dxfId="354" priority="355" operator="equal">
      <formula>"Moderado"</formula>
    </cfRule>
    <cfRule type="cellIs" dxfId="353" priority="356" operator="equal">
      <formula>"Menor"</formula>
    </cfRule>
    <cfRule type="cellIs" dxfId="352" priority="357" operator="equal">
      <formula>"Leve"</formula>
    </cfRule>
  </conditionalFormatting>
  <conditionalFormatting sqref="AL54:AL55">
    <cfRule type="cellIs" dxfId="351" priority="317" operator="equal">
      <formula>"Extremo"</formula>
    </cfRule>
    <cfRule type="cellIs" dxfId="350" priority="318" operator="equal">
      <formula>"Alto"</formula>
    </cfRule>
    <cfRule type="cellIs" dxfId="349" priority="319" operator="equal">
      <formula>"Moderado"</formula>
    </cfRule>
    <cfRule type="cellIs" dxfId="348" priority="320" operator="equal">
      <formula>"Bajo"</formula>
    </cfRule>
  </conditionalFormatting>
  <conditionalFormatting sqref="AA53 AC53">
    <cfRule type="cellIs" dxfId="347" priority="348" operator="equal">
      <formula>"DÉBIL"</formula>
    </cfRule>
    <cfRule type="cellIs" dxfId="346" priority="349" operator="equal">
      <formula>"MODERADO"</formula>
    </cfRule>
    <cfRule type="cellIs" dxfId="345" priority="350" operator="equal">
      <formula>"FUERTE"</formula>
    </cfRule>
  </conditionalFormatting>
  <conditionalFormatting sqref="AF53">
    <cfRule type="cellIs" dxfId="344" priority="345" operator="equal">
      <formula>"MODERADO"</formula>
    </cfRule>
    <cfRule type="cellIs" dxfId="343" priority="346" operator="equal">
      <formula>"DÉBIL"</formula>
    </cfRule>
    <cfRule type="cellIs" dxfId="342" priority="347" operator="equal">
      <formula>"FUERTE"</formula>
    </cfRule>
  </conditionalFormatting>
  <conditionalFormatting sqref="L54:L55">
    <cfRule type="cellIs" dxfId="341" priority="316" operator="equal">
      <formula>"Rara vez"</formula>
    </cfRule>
    <cfRule type="cellIs" dxfId="340" priority="340" operator="equal">
      <formula>"Improbable"</formula>
    </cfRule>
    <cfRule type="cellIs" dxfId="339" priority="341" operator="equal">
      <formula>"Posible"</formula>
    </cfRule>
    <cfRule type="cellIs" dxfId="338" priority="342" operator="equal">
      <formula>"Probable"</formula>
    </cfRule>
    <cfRule type="cellIs" dxfId="337" priority="343" operator="equal">
      <formula>"Casi seguro"</formula>
    </cfRule>
    <cfRule type="cellIs" dxfId="336" priority="344" operator="equal">
      <formula>"Muy Baja"</formula>
    </cfRule>
  </conditionalFormatting>
  <conditionalFormatting sqref="P54:P55">
    <cfRule type="cellIs" dxfId="335" priority="335" operator="equal">
      <formula>"Catastrófico"</formula>
    </cfRule>
    <cfRule type="cellIs" dxfId="334" priority="336" operator="equal">
      <formula>"Mayor"</formula>
    </cfRule>
    <cfRule type="cellIs" dxfId="333" priority="337" operator="equal">
      <formula>"Moderado"</formula>
    </cfRule>
    <cfRule type="cellIs" dxfId="332" priority="338" operator="equal">
      <formula>"Menor"</formula>
    </cfRule>
    <cfRule type="cellIs" dxfId="331" priority="339" operator="equal">
      <formula>"Leve"</formula>
    </cfRule>
  </conditionalFormatting>
  <conditionalFormatting sqref="Q54:Q55">
    <cfRule type="cellIs" dxfId="330" priority="331" operator="equal">
      <formula>"Extremo"</formula>
    </cfRule>
    <cfRule type="cellIs" dxfId="329" priority="332" operator="equal">
      <formula>"Alto"</formula>
    </cfRule>
    <cfRule type="cellIs" dxfId="328" priority="333" operator="equal">
      <formula>"Moderado"</formula>
    </cfRule>
    <cfRule type="cellIs" dxfId="327" priority="334" operator="equal">
      <formula>"Bajo"</formula>
    </cfRule>
  </conditionalFormatting>
  <conditionalFormatting sqref="AH54:AH55">
    <cfRule type="cellIs" dxfId="326" priority="326" operator="equal">
      <formula>"Muy Alta"</formula>
    </cfRule>
    <cfRule type="cellIs" dxfId="325" priority="327" operator="equal">
      <formula>"Alta"</formula>
    </cfRule>
    <cfRule type="cellIs" dxfId="324" priority="328" operator="equal">
      <formula>"Media"</formula>
    </cfRule>
    <cfRule type="cellIs" dxfId="323" priority="329" operator="equal">
      <formula>"Baja"</formula>
    </cfRule>
    <cfRule type="cellIs" dxfId="322" priority="330" operator="equal">
      <formula>"Muy Baja"</formula>
    </cfRule>
  </conditionalFormatting>
  <conditionalFormatting sqref="AJ54:AJ55">
    <cfRule type="cellIs" dxfId="321" priority="321" operator="equal">
      <formula>"Catastrófico"</formula>
    </cfRule>
    <cfRule type="cellIs" dxfId="320" priority="322" operator="equal">
      <formula>"Mayor"</formula>
    </cfRule>
    <cfRule type="cellIs" dxfId="319" priority="323" operator="equal">
      <formula>"Moderado"</formula>
    </cfRule>
    <cfRule type="cellIs" dxfId="318" priority="324" operator="equal">
      <formula>"Menor"</formula>
    </cfRule>
    <cfRule type="cellIs" dxfId="317" priority="325" operator="equal">
      <formula>"Leve"</formula>
    </cfRule>
  </conditionalFormatting>
  <conditionalFormatting sqref="N54:N55">
    <cfRule type="cellIs" dxfId="316" priority="308" operator="equal">
      <formula>"Moderado"</formula>
    </cfRule>
    <cfRule type="cellIs" dxfId="315" priority="309" operator="equal">
      <formula>"Mayor"</formula>
    </cfRule>
    <cfRule type="cellIs" dxfId="314" priority="315" operator="equal">
      <formula>"Catastrófico"</formula>
    </cfRule>
  </conditionalFormatting>
  <conditionalFormatting sqref="O54:O55">
    <cfRule type="cellIs" dxfId="313" priority="310" operator="equal">
      <formula>"Catastrófico"</formula>
    </cfRule>
    <cfRule type="cellIs" dxfId="312" priority="311" operator="equal">
      <formula>"Mayor"</formula>
    </cfRule>
    <cfRule type="cellIs" dxfId="311" priority="312" operator="equal">
      <formula>"Moderado"</formula>
    </cfRule>
    <cfRule type="cellIs" dxfId="310" priority="313" operator="equal">
      <formula>"Menor"</formula>
    </cfRule>
    <cfRule type="cellIs" dxfId="309" priority="314" operator="equal">
      <formula>"Leve"</formula>
    </cfRule>
  </conditionalFormatting>
  <conditionalFormatting sqref="L57">
    <cfRule type="cellIs" dxfId="308" priority="273" operator="equal">
      <formula>"Rara vez"</formula>
    </cfRule>
    <cfRule type="cellIs" dxfId="307" priority="297" operator="equal">
      <formula>"Improbable"</formula>
    </cfRule>
    <cfRule type="cellIs" dxfId="306" priority="298" operator="equal">
      <formula>"Posible"</formula>
    </cfRule>
    <cfRule type="cellIs" dxfId="305" priority="299" operator="equal">
      <formula>"Probable"</formula>
    </cfRule>
    <cfRule type="cellIs" dxfId="304" priority="300" operator="equal">
      <formula>"Casi seguro"</formula>
    </cfRule>
    <cfRule type="cellIs" dxfId="303" priority="301" operator="equal">
      <formula>"Muy Baja"</formula>
    </cfRule>
  </conditionalFormatting>
  <conditionalFormatting sqref="P57">
    <cfRule type="cellIs" dxfId="302" priority="292" operator="equal">
      <formula>"Catastrófico"</formula>
    </cfRule>
    <cfRule type="cellIs" dxfId="301" priority="293" operator="equal">
      <formula>"Mayor"</formula>
    </cfRule>
    <cfRule type="cellIs" dxfId="300" priority="294" operator="equal">
      <formula>"Moderado"</formula>
    </cfRule>
    <cfRule type="cellIs" dxfId="299" priority="295" operator="equal">
      <formula>"Menor"</formula>
    </cfRule>
    <cfRule type="cellIs" dxfId="298" priority="296" operator="equal">
      <formula>"Leve"</formula>
    </cfRule>
  </conditionalFormatting>
  <conditionalFormatting sqref="Q57">
    <cfRule type="cellIs" dxfId="297" priority="288" operator="equal">
      <formula>"Extremo"</formula>
    </cfRule>
    <cfRule type="cellIs" dxfId="296" priority="289" operator="equal">
      <formula>"Alto"</formula>
    </cfRule>
    <cfRule type="cellIs" dxfId="295" priority="290" operator="equal">
      <formula>"Moderado"</formula>
    </cfRule>
    <cfRule type="cellIs" dxfId="294" priority="291" operator="equal">
      <formula>"Bajo"</formula>
    </cfRule>
  </conditionalFormatting>
  <conditionalFormatting sqref="AH57">
    <cfRule type="cellIs" dxfId="293" priority="283" operator="equal">
      <formula>"Muy Alta"</formula>
    </cfRule>
    <cfRule type="cellIs" dxfId="292" priority="284" operator="equal">
      <formula>"Alta"</formula>
    </cfRule>
    <cfRule type="cellIs" dxfId="291" priority="285" operator="equal">
      <formula>"Media"</formula>
    </cfRule>
    <cfRule type="cellIs" dxfId="290" priority="286" operator="equal">
      <formula>"Baja"</formula>
    </cfRule>
    <cfRule type="cellIs" dxfId="289" priority="287" operator="equal">
      <formula>"Muy Baja"</formula>
    </cfRule>
  </conditionalFormatting>
  <conditionalFormatting sqref="AJ57">
    <cfRule type="cellIs" dxfId="288" priority="278" operator="equal">
      <formula>"Catastrófico"</formula>
    </cfRule>
    <cfRule type="cellIs" dxfId="287" priority="279" operator="equal">
      <formula>"Mayor"</formula>
    </cfRule>
    <cfRule type="cellIs" dxfId="286" priority="280" operator="equal">
      <formula>"Moderado"</formula>
    </cfRule>
    <cfRule type="cellIs" dxfId="285" priority="281" operator="equal">
      <formula>"Menor"</formula>
    </cfRule>
    <cfRule type="cellIs" dxfId="284" priority="282" operator="equal">
      <formula>"Leve"</formula>
    </cfRule>
  </conditionalFormatting>
  <conditionalFormatting sqref="AL57">
    <cfRule type="cellIs" dxfId="283" priority="274" operator="equal">
      <formula>"Extremo"</formula>
    </cfRule>
    <cfRule type="cellIs" dxfId="282" priority="275" operator="equal">
      <formula>"Alto"</formula>
    </cfRule>
    <cfRule type="cellIs" dxfId="281" priority="276" operator="equal">
      <formula>"Moderado"</formula>
    </cfRule>
    <cfRule type="cellIs" dxfId="280" priority="277" operator="equal">
      <formula>"Bajo"</formula>
    </cfRule>
  </conditionalFormatting>
  <conditionalFormatting sqref="N57">
    <cfRule type="cellIs" dxfId="279" priority="265" operator="equal">
      <formula>"Moderado"</formula>
    </cfRule>
    <cfRule type="cellIs" dxfId="278" priority="266" operator="equal">
      <formula>"Mayor"</formula>
    </cfRule>
    <cfRule type="cellIs" dxfId="277" priority="272" operator="equal">
      <formula>"Catastrófico"</formula>
    </cfRule>
  </conditionalFormatting>
  <conditionalFormatting sqref="O57">
    <cfRule type="cellIs" dxfId="276" priority="267" operator="equal">
      <formula>"Catastrófico"</formula>
    </cfRule>
    <cfRule type="cellIs" dxfId="275" priority="268" operator="equal">
      <formula>"Mayor"</formula>
    </cfRule>
    <cfRule type="cellIs" dxfId="274" priority="269" operator="equal">
      <formula>"Moderado"</formula>
    </cfRule>
    <cfRule type="cellIs" dxfId="273" priority="270" operator="equal">
      <formula>"Menor"</formula>
    </cfRule>
    <cfRule type="cellIs" dxfId="272" priority="271" operator="equal">
      <formula>"Leve"</formula>
    </cfRule>
  </conditionalFormatting>
  <conditionalFormatting sqref="AA57:AA58 AC57:AC58">
    <cfRule type="cellIs" dxfId="271" priority="262" operator="equal">
      <formula>"DÉBIL"</formula>
    </cfRule>
    <cfRule type="cellIs" dxfId="270" priority="263" operator="equal">
      <formula>"MODERADO"</formula>
    </cfRule>
    <cfRule type="cellIs" dxfId="269" priority="264" operator="equal">
      <formula>"FUERTE"</formula>
    </cfRule>
  </conditionalFormatting>
  <conditionalFormatting sqref="AF57:AF58">
    <cfRule type="cellIs" dxfId="268" priority="259" operator="equal">
      <formula>"MODERADO"</formula>
    </cfRule>
    <cfRule type="cellIs" dxfId="267" priority="260" operator="equal">
      <formula>"DÉBIL"</formula>
    </cfRule>
    <cfRule type="cellIs" dxfId="266" priority="261" operator="equal">
      <formula>"FUERTE"</formula>
    </cfRule>
  </conditionalFormatting>
  <conditionalFormatting sqref="L59">
    <cfRule type="cellIs" dxfId="265" priority="230" operator="equal">
      <formula>"Rara vez"</formula>
    </cfRule>
    <cfRule type="cellIs" dxfId="264" priority="254" operator="equal">
      <formula>"Improbable"</formula>
    </cfRule>
    <cfRule type="cellIs" dxfId="263" priority="255" operator="equal">
      <formula>"Posible"</formula>
    </cfRule>
    <cfRule type="cellIs" dxfId="262" priority="256" operator="equal">
      <formula>"Probable"</formula>
    </cfRule>
    <cfRule type="cellIs" dxfId="261" priority="257" operator="equal">
      <formula>"Casi seguro"</formula>
    </cfRule>
    <cfRule type="cellIs" dxfId="260" priority="258" operator="equal">
      <formula>"Muy Baja"</formula>
    </cfRule>
  </conditionalFormatting>
  <conditionalFormatting sqref="P59">
    <cfRule type="cellIs" dxfId="259" priority="249" operator="equal">
      <formula>"Catastrófico"</formula>
    </cfRule>
    <cfRule type="cellIs" dxfId="258" priority="250" operator="equal">
      <formula>"Mayor"</formula>
    </cfRule>
    <cfRule type="cellIs" dxfId="257" priority="251" operator="equal">
      <formula>"Moderado"</formula>
    </cfRule>
    <cfRule type="cellIs" dxfId="256" priority="252" operator="equal">
      <formula>"Menor"</formula>
    </cfRule>
    <cfRule type="cellIs" dxfId="255" priority="253" operator="equal">
      <formula>"Leve"</formula>
    </cfRule>
  </conditionalFormatting>
  <conditionalFormatting sqref="Q59">
    <cfRule type="cellIs" dxfId="254" priority="245" operator="equal">
      <formula>"Extremo"</formula>
    </cfRule>
    <cfRule type="cellIs" dxfId="253" priority="246" operator="equal">
      <formula>"Alto"</formula>
    </cfRule>
    <cfRule type="cellIs" dxfId="252" priority="247" operator="equal">
      <formula>"Moderado"</formula>
    </cfRule>
    <cfRule type="cellIs" dxfId="251" priority="248" operator="equal">
      <formula>"Bajo"</formula>
    </cfRule>
  </conditionalFormatting>
  <conditionalFormatting sqref="AH59">
    <cfRule type="cellIs" dxfId="250" priority="240" operator="equal">
      <formula>"Muy Alta"</formula>
    </cfRule>
    <cfRule type="cellIs" dxfId="249" priority="241" operator="equal">
      <formula>"Alta"</formula>
    </cfRule>
    <cfRule type="cellIs" dxfId="248" priority="242" operator="equal">
      <formula>"Media"</formula>
    </cfRule>
    <cfRule type="cellIs" dxfId="247" priority="243" operator="equal">
      <formula>"Baja"</formula>
    </cfRule>
    <cfRule type="cellIs" dxfId="246" priority="244" operator="equal">
      <formula>"Muy Baja"</formula>
    </cfRule>
  </conditionalFormatting>
  <conditionalFormatting sqref="AJ59">
    <cfRule type="cellIs" dxfId="245" priority="235" operator="equal">
      <formula>"Catastrófico"</formula>
    </cfRule>
    <cfRule type="cellIs" dxfId="244" priority="236" operator="equal">
      <formula>"Mayor"</formula>
    </cfRule>
    <cfRule type="cellIs" dxfId="243" priority="237" operator="equal">
      <formula>"Moderado"</formula>
    </cfRule>
    <cfRule type="cellIs" dxfId="242" priority="238" operator="equal">
      <formula>"Menor"</formula>
    </cfRule>
    <cfRule type="cellIs" dxfId="241" priority="239" operator="equal">
      <formula>"Leve"</formula>
    </cfRule>
  </conditionalFormatting>
  <conditionalFormatting sqref="AL59">
    <cfRule type="cellIs" dxfId="240" priority="231" operator="equal">
      <formula>"Extremo"</formula>
    </cfRule>
    <cfRule type="cellIs" dxfId="239" priority="232" operator="equal">
      <formula>"Alto"</formula>
    </cfRule>
    <cfRule type="cellIs" dxfId="238" priority="233" operator="equal">
      <formula>"Moderado"</formula>
    </cfRule>
    <cfRule type="cellIs" dxfId="237" priority="234" operator="equal">
      <formula>"Bajo"</formula>
    </cfRule>
  </conditionalFormatting>
  <conditionalFormatting sqref="N59">
    <cfRule type="cellIs" dxfId="236" priority="222" operator="equal">
      <formula>"Moderado"</formula>
    </cfRule>
    <cfRule type="cellIs" dxfId="235" priority="223" operator="equal">
      <formula>"Mayor"</formula>
    </cfRule>
    <cfRule type="cellIs" dxfId="234" priority="229" operator="equal">
      <formula>"Catastrófico"</formula>
    </cfRule>
  </conditionalFormatting>
  <conditionalFormatting sqref="O59">
    <cfRule type="cellIs" dxfId="233" priority="224" operator="equal">
      <formula>"Catastrófico"</formula>
    </cfRule>
    <cfRule type="cellIs" dxfId="232" priority="225" operator="equal">
      <formula>"Mayor"</formula>
    </cfRule>
    <cfRule type="cellIs" dxfId="231" priority="226" operator="equal">
      <formula>"Moderado"</formula>
    </cfRule>
    <cfRule type="cellIs" dxfId="230" priority="227" operator="equal">
      <formula>"Menor"</formula>
    </cfRule>
    <cfRule type="cellIs" dxfId="229" priority="228" operator="equal">
      <formula>"Leve"</formula>
    </cfRule>
  </conditionalFormatting>
  <conditionalFormatting sqref="AA59 AC59">
    <cfRule type="cellIs" dxfId="228" priority="219" operator="equal">
      <formula>"DÉBIL"</formula>
    </cfRule>
    <cfRule type="cellIs" dxfId="227" priority="220" operator="equal">
      <formula>"MODERADO"</formula>
    </cfRule>
    <cfRule type="cellIs" dxfId="226" priority="221" operator="equal">
      <formula>"FUERTE"</formula>
    </cfRule>
  </conditionalFormatting>
  <conditionalFormatting sqref="AF59">
    <cfRule type="cellIs" dxfId="225" priority="216" operator="equal">
      <formula>"MODERADO"</formula>
    </cfRule>
    <cfRule type="cellIs" dxfId="224" priority="217" operator="equal">
      <formula>"DÉBIL"</formula>
    </cfRule>
    <cfRule type="cellIs" dxfId="223" priority="218" operator="equal">
      <formula>"FUERTE"</formula>
    </cfRule>
  </conditionalFormatting>
  <conditionalFormatting sqref="L60">
    <cfRule type="cellIs" dxfId="222" priority="187" operator="equal">
      <formula>"Rara vez"</formula>
    </cfRule>
    <cfRule type="cellIs" dxfId="221" priority="211" operator="equal">
      <formula>"Improbable"</formula>
    </cfRule>
    <cfRule type="cellIs" dxfId="220" priority="212" operator="equal">
      <formula>"Posible"</formula>
    </cfRule>
    <cfRule type="cellIs" dxfId="219" priority="213" operator="equal">
      <formula>"Probable"</formula>
    </cfRule>
    <cfRule type="cellIs" dxfId="218" priority="214" operator="equal">
      <formula>"Casi seguro"</formula>
    </cfRule>
    <cfRule type="cellIs" dxfId="217" priority="215" operator="equal">
      <formula>"Muy Baja"</formula>
    </cfRule>
  </conditionalFormatting>
  <conditionalFormatting sqref="P60">
    <cfRule type="cellIs" dxfId="216" priority="206" operator="equal">
      <formula>"Catastrófico"</formula>
    </cfRule>
    <cfRule type="cellIs" dxfId="215" priority="207" operator="equal">
      <formula>"Mayor"</formula>
    </cfRule>
    <cfRule type="cellIs" dxfId="214" priority="208" operator="equal">
      <formula>"Moderado"</formula>
    </cfRule>
    <cfRule type="cellIs" dxfId="213" priority="209" operator="equal">
      <formula>"Menor"</formula>
    </cfRule>
    <cfRule type="cellIs" dxfId="212" priority="210" operator="equal">
      <formula>"Leve"</formula>
    </cfRule>
  </conditionalFormatting>
  <conditionalFormatting sqref="Q60">
    <cfRule type="cellIs" dxfId="211" priority="202" operator="equal">
      <formula>"Extremo"</formula>
    </cfRule>
    <cfRule type="cellIs" dxfId="210" priority="203" operator="equal">
      <formula>"Alto"</formula>
    </cfRule>
    <cfRule type="cellIs" dxfId="209" priority="204" operator="equal">
      <formula>"Moderado"</formula>
    </cfRule>
    <cfRule type="cellIs" dxfId="208" priority="205" operator="equal">
      <formula>"Bajo"</formula>
    </cfRule>
  </conditionalFormatting>
  <conditionalFormatting sqref="AH60">
    <cfRule type="cellIs" dxfId="207" priority="197" operator="equal">
      <formula>"Muy Alta"</formula>
    </cfRule>
    <cfRule type="cellIs" dxfId="206" priority="198" operator="equal">
      <formula>"Alta"</formula>
    </cfRule>
    <cfRule type="cellIs" dxfId="205" priority="199" operator="equal">
      <formula>"Media"</formula>
    </cfRule>
    <cfRule type="cellIs" dxfId="204" priority="200" operator="equal">
      <formula>"Baja"</formula>
    </cfRule>
    <cfRule type="cellIs" dxfId="203" priority="201" operator="equal">
      <formula>"Muy Baja"</formula>
    </cfRule>
  </conditionalFormatting>
  <conditionalFormatting sqref="AJ60">
    <cfRule type="cellIs" dxfId="202" priority="192" operator="equal">
      <formula>"Catastrófico"</formula>
    </cfRule>
    <cfRule type="cellIs" dxfId="201" priority="193" operator="equal">
      <formula>"Mayor"</formula>
    </cfRule>
    <cfRule type="cellIs" dxfId="200" priority="194" operator="equal">
      <formula>"Moderado"</formula>
    </cfRule>
    <cfRule type="cellIs" dxfId="199" priority="195" operator="equal">
      <formula>"Menor"</formula>
    </cfRule>
    <cfRule type="cellIs" dxfId="198" priority="196" operator="equal">
      <formula>"Leve"</formula>
    </cfRule>
  </conditionalFormatting>
  <conditionalFormatting sqref="AL60">
    <cfRule type="cellIs" dxfId="197" priority="188" operator="equal">
      <formula>"Extremo"</formula>
    </cfRule>
    <cfRule type="cellIs" dxfId="196" priority="189" operator="equal">
      <formula>"Alto"</formula>
    </cfRule>
    <cfRule type="cellIs" dxfId="195" priority="190" operator="equal">
      <formula>"Moderado"</formula>
    </cfRule>
    <cfRule type="cellIs" dxfId="194" priority="191" operator="equal">
      <formula>"Bajo"</formula>
    </cfRule>
  </conditionalFormatting>
  <conditionalFormatting sqref="N60">
    <cfRule type="cellIs" dxfId="193" priority="179" operator="equal">
      <formula>"Moderado"</formula>
    </cfRule>
    <cfRule type="cellIs" dxfId="192" priority="180" operator="equal">
      <formula>"Mayor"</formula>
    </cfRule>
    <cfRule type="cellIs" dxfId="191" priority="186" operator="equal">
      <formula>"Catastrófico"</formula>
    </cfRule>
  </conditionalFormatting>
  <conditionalFormatting sqref="O60">
    <cfRule type="cellIs" dxfId="190" priority="181" operator="equal">
      <formula>"Catastrófico"</formula>
    </cfRule>
    <cfRule type="cellIs" dxfId="189" priority="182" operator="equal">
      <formula>"Mayor"</formula>
    </cfRule>
    <cfRule type="cellIs" dxfId="188" priority="183" operator="equal">
      <formula>"Moderado"</formula>
    </cfRule>
    <cfRule type="cellIs" dxfId="187" priority="184" operator="equal">
      <formula>"Menor"</formula>
    </cfRule>
    <cfRule type="cellIs" dxfId="186" priority="185" operator="equal">
      <formula>"Leve"</formula>
    </cfRule>
  </conditionalFormatting>
  <conditionalFormatting sqref="AA60 AC60">
    <cfRule type="cellIs" dxfId="185" priority="176" operator="equal">
      <formula>"DÉBIL"</formula>
    </cfRule>
    <cfRule type="cellIs" dxfId="184" priority="177" operator="equal">
      <formula>"MODERADO"</formula>
    </cfRule>
    <cfRule type="cellIs" dxfId="183" priority="178" operator="equal">
      <formula>"FUERTE"</formula>
    </cfRule>
  </conditionalFormatting>
  <conditionalFormatting sqref="AF60">
    <cfRule type="cellIs" dxfId="182" priority="173" operator="equal">
      <formula>"MODERADO"</formula>
    </cfRule>
    <cfRule type="cellIs" dxfId="181" priority="174" operator="equal">
      <formula>"DÉBIL"</formula>
    </cfRule>
    <cfRule type="cellIs" dxfId="180" priority="175" operator="equal">
      <formula>"FUERTE"</formula>
    </cfRule>
  </conditionalFormatting>
  <conditionalFormatting sqref="AL61">
    <cfRule type="cellIs" dxfId="179" priority="145" operator="equal">
      <formula>"Extremo"</formula>
    </cfRule>
    <cfRule type="cellIs" dxfId="178" priority="146" operator="equal">
      <formula>"Alto"</formula>
    </cfRule>
    <cfRule type="cellIs" dxfId="177" priority="147" operator="equal">
      <formula>"Moderado"</formula>
    </cfRule>
    <cfRule type="cellIs" dxfId="176" priority="148" operator="equal">
      <formula>"Bajo"</formula>
    </cfRule>
  </conditionalFormatting>
  <conditionalFormatting sqref="L61">
    <cfRule type="cellIs" dxfId="175" priority="144" operator="equal">
      <formula>"Rara vez"</formula>
    </cfRule>
    <cfRule type="cellIs" dxfId="174" priority="168" operator="equal">
      <formula>"Improbable"</formula>
    </cfRule>
    <cfRule type="cellIs" dxfId="173" priority="169" operator="equal">
      <formula>"Posible"</formula>
    </cfRule>
    <cfRule type="cellIs" dxfId="172" priority="170" operator="equal">
      <formula>"Probable"</formula>
    </cfRule>
    <cfRule type="cellIs" dxfId="171" priority="171" operator="equal">
      <formula>"Casi seguro"</formula>
    </cfRule>
    <cfRule type="cellIs" dxfId="170" priority="172" operator="equal">
      <formula>"Muy Baja"</formula>
    </cfRule>
  </conditionalFormatting>
  <conditionalFormatting sqref="P61">
    <cfRule type="cellIs" dxfId="169" priority="163" operator="equal">
      <formula>"Catastrófico"</formula>
    </cfRule>
    <cfRule type="cellIs" dxfId="168" priority="164" operator="equal">
      <formula>"Mayor"</formula>
    </cfRule>
    <cfRule type="cellIs" dxfId="167" priority="165" operator="equal">
      <formula>"Moderado"</formula>
    </cfRule>
    <cfRule type="cellIs" dxfId="166" priority="166" operator="equal">
      <formula>"Menor"</formula>
    </cfRule>
    <cfRule type="cellIs" dxfId="165" priority="167" operator="equal">
      <formula>"Leve"</formula>
    </cfRule>
  </conditionalFormatting>
  <conditionalFormatting sqref="Q61">
    <cfRule type="cellIs" dxfId="164" priority="159" operator="equal">
      <formula>"Extremo"</formula>
    </cfRule>
    <cfRule type="cellIs" dxfId="163" priority="160" operator="equal">
      <formula>"Alto"</formula>
    </cfRule>
    <cfRule type="cellIs" dxfId="162" priority="161" operator="equal">
      <formula>"Moderado"</formula>
    </cfRule>
    <cfRule type="cellIs" dxfId="161" priority="162" operator="equal">
      <formula>"Bajo"</formula>
    </cfRule>
  </conditionalFormatting>
  <conditionalFormatting sqref="AH61">
    <cfRule type="cellIs" dxfId="160" priority="154" operator="equal">
      <formula>"Muy Alta"</formula>
    </cfRule>
    <cfRule type="cellIs" dxfId="159" priority="155" operator="equal">
      <formula>"Alta"</formula>
    </cfRule>
    <cfRule type="cellIs" dxfId="158" priority="156" operator="equal">
      <formula>"Media"</formula>
    </cfRule>
    <cfRule type="cellIs" dxfId="157" priority="157" operator="equal">
      <formula>"Baja"</formula>
    </cfRule>
    <cfRule type="cellIs" dxfId="156" priority="158" operator="equal">
      <formula>"Muy Baja"</formula>
    </cfRule>
  </conditionalFormatting>
  <conditionalFormatting sqref="AJ61">
    <cfRule type="cellIs" dxfId="155" priority="149" operator="equal">
      <formula>"Catastrófico"</formula>
    </cfRule>
    <cfRule type="cellIs" dxfId="154" priority="150" operator="equal">
      <formula>"Mayor"</formula>
    </cfRule>
    <cfRule type="cellIs" dxfId="153" priority="151" operator="equal">
      <formula>"Moderado"</formula>
    </cfRule>
    <cfRule type="cellIs" dxfId="152" priority="152" operator="equal">
      <formula>"Menor"</formula>
    </cfRule>
    <cfRule type="cellIs" dxfId="151" priority="153" operator="equal">
      <formula>"Leve"</formula>
    </cfRule>
  </conditionalFormatting>
  <conditionalFormatting sqref="N61">
    <cfRule type="cellIs" dxfId="150" priority="136" operator="equal">
      <formula>"Moderado"</formula>
    </cfRule>
    <cfRule type="cellIs" dxfId="149" priority="137" operator="equal">
      <formula>"Mayor"</formula>
    </cfRule>
    <cfRule type="cellIs" dxfId="148" priority="143" operator="equal">
      <formula>"Catastrófico"</formula>
    </cfRule>
  </conditionalFormatting>
  <conditionalFormatting sqref="O61">
    <cfRule type="cellIs" dxfId="147" priority="138" operator="equal">
      <formula>"Catastrófico"</formula>
    </cfRule>
    <cfRule type="cellIs" dxfId="146" priority="139" operator="equal">
      <formula>"Mayor"</formula>
    </cfRule>
    <cfRule type="cellIs" dxfId="145" priority="140" operator="equal">
      <formula>"Moderado"</formula>
    </cfRule>
    <cfRule type="cellIs" dxfId="144" priority="141" operator="equal">
      <formula>"Menor"</formula>
    </cfRule>
    <cfRule type="cellIs" dxfId="143" priority="142" operator="equal">
      <formula>"Leve"</formula>
    </cfRule>
  </conditionalFormatting>
  <conditionalFormatting sqref="AA61 AC61">
    <cfRule type="cellIs" dxfId="142" priority="133" operator="equal">
      <formula>"DÉBIL"</formula>
    </cfRule>
    <cfRule type="cellIs" dxfId="141" priority="134" operator="equal">
      <formula>"MODERADO"</formula>
    </cfRule>
    <cfRule type="cellIs" dxfId="140" priority="135" operator="equal">
      <formula>"FUERTE"</formula>
    </cfRule>
  </conditionalFormatting>
  <conditionalFormatting sqref="AF61">
    <cfRule type="cellIs" dxfId="139" priority="130" operator="equal">
      <formula>"MODERADO"</formula>
    </cfRule>
    <cfRule type="cellIs" dxfId="138" priority="131" operator="equal">
      <formula>"DÉBIL"</formula>
    </cfRule>
    <cfRule type="cellIs" dxfId="137" priority="132" operator="equal">
      <formula>"FUERTE"</formula>
    </cfRule>
  </conditionalFormatting>
  <conditionalFormatting sqref="L62">
    <cfRule type="cellIs" dxfId="136" priority="101" operator="equal">
      <formula>"Rara vez"</formula>
    </cfRule>
    <cfRule type="cellIs" dxfId="135" priority="125" operator="equal">
      <formula>"Improbable"</formula>
    </cfRule>
    <cfRule type="cellIs" dxfId="134" priority="126" operator="equal">
      <formula>"Posible"</formula>
    </cfRule>
    <cfRule type="cellIs" dxfId="133" priority="127" operator="equal">
      <formula>"Probable"</formula>
    </cfRule>
    <cfRule type="cellIs" dxfId="132" priority="128" operator="equal">
      <formula>"Casi seguro"</formula>
    </cfRule>
    <cfRule type="cellIs" dxfId="131" priority="129" operator="equal">
      <formula>"Muy Baja"</formula>
    </cfRule>
  </conditionalFormatting>
  <conditionalFormatting sqref="P62">
    <cfRule type="cellIs" dxfId="130" priority="120" operator="equal">
      <formula>"Catastrófico"</formula>
    </cfRule>
    <cfRule type="cellIs" dxfId="129" priority="121" operator="equal">
      <formula>"Mayor"</formula>
    </cfRule>
    <cfRule type="cellIs" dxfId="128" priority="122" operator="equal">
      <formula>"Moderado"</formula>
    </cfRule>
    <cfRule type="cellIs" dxfId="127" priority="123" operator="equal">
      <formula>"Menor"</formula>
    </cfRule>
    <cfRule type="cellIs" dxfId="126" priority="124" operator="equal">
      <formula>"Leve"</formula>
    </cfRule>
  </conditionalFormatting>
  <conditionalFormatting sqref="Q62">
    <cfRule type="cellIs" dxfId="125" priority="116" operator="equal">
      <formula>"Extremo"</formula>
    </cfRule>
    <cfRule type="cellIs" dxfId="124" priority="117" operator="equal">
      <formula>"Alto"</formula>
    </cfRule>
    <cfRule type="cellIs" dxfId="123" priority="118" operator="equal">
      <formula>"Moderado"</formula>
    </cfRule>
    <cfRule type="cellIs" dxfId="122" priority="119" operator="equal">
      <formula>"Bajo"</formula>
    </cfRule>
  </conditionalFormatting>
  <conditionalFormatting sqref="AH62">
    <cfRule type="cellIs" dxfId="121" priority="111" operator="equal">
      <formula>"Muy Alta"</formula>
    </cfRule>
    <cfRule type="cellIs" dxfId="120" priority="112" operator="equal">
      <formula>"Alta"</formula>
    </cfRule>
    <cfRule type="cellIs" dxfId="119" priority="113" operator="equal">
      <formula>"Media"</formula>
    </cfRule>
    <cfRule type="cellIs" dxfId="118" priority="114" operator="equal">
      <formula>"Baja"</formula>
    </cfRule>
    <cfRule type="cellIs" dxfId="117" priority="115" operator="equal">
      <formula>"Muy Baja"</formula>
    </cfRule>
  </conditionalFormatting>
  <conditionalFormatting sqref="AJ62">
    <cfRule type="cellIs" dxfId="116" priority="106" operator="equal">
      <formula>"Catastrófico"</formula>
    </cfRule>
    <cfRule type="cellIs" dxfId="115" priority="107" operator="equal">
      <formula>"Mayor"</formula>
    </cfRule>
    <cfRule type="cellIs" dxfId="114" priority="108" operator="equal">
      <formula>"Moderado"</formula>
    </cfRule>
    <cfRule type="cellIs" dxfId="113" priority="109" operator="equal">
      <formula>"Menor"</formula>
    </cfRule>
    <cfRule type="cellIs" dxfId="112" priority="110" operator="equal">
      <formula>"Leve"</formula>
    </cfRule>
  </conditionalFormatting>
  <conditionalFormatting sqref="AL62">
    <cfRule type="cellIs" dxfId="111" priority="102" operator="equal">
      <formula>"Extremo"</formula>
    </cfRule>
    <cfRule type="cellIs" dxfId="110" priority="103" operator="equal">
      <formula>"Alto"</formula>
    </cfRule>
    <cfRule type="cellIs" dxfId="109" priority="104" operator="equal">
      <formula>"Moderado"</formula>
    </cfRule>
    <cfRule type="cellIs" dxfId="108" priority="105" operator="equal">
      <formula>"Bajo"</formula>
    </cfRule>
  </conditionalFormatting>
  <conditionalFormatting sqref="N62">
    <cfRule type="cellIs" dxfId="107" priority="93" operator="equal">
      <formula>"Moderado"</formula>
    </cfRule>
    <cfRule type="cellIs" dxfId="106" priority="94" operator="equal">
      <formula>"Mayor"</formula>
    </cfRule>
    <cfRule type="cellIs" dxfId="105" priority="100" operator="equal">
      <formula>"Catastrófico"</formula>
    </cfRule>
  </conditionalFormatting>
  <conditionalFormatting sqref="O62">
    <cfRule type="cellIs" dxfId="104" priority="95" operator="equal">
      <formula>"Catastrófico"</formula>
    </cfRule>
    <cfRule type="cellIs" dxfId="103" priority="96" operator="equal">
      <formula>"Mayor"</formula>
    </cfRule>
    <cfRule type="cellIs" dxfId="102" priority="97" operator="equal">
      <formula>"Moderado"</formula>
    </cfRule>
    <cfRule type="cellIs" dxfId="101" priority="98" operator="equal">
      <formula>"Menor"</formula>
    </cfRule>
    <cfRule type="cellIs" dxfId="100" priority="99" operator="equal">
      <formula>"Leve"</formula>
    </cfRule>
  </conditionalFormatting>
  <conditionalFormatting sqref="AA62 AC62">
    <cfRule type="cellIs" dxfId="99" priority="90" operator="equal">
      <formula>"DÉBIL"</formula>
    </cfRule>
    <cfRule type="cellIs" dxfId="98" priority="91" operator="equal">
      <formula>"MODERADO"</formula>
    </cfRule>
    <cfRule type="cellIs" dxfId="97" priority="92" operator="equal">
      <formula>"FUERTE"</formula>
    </cfRule>
  </conditionalFormatting>
  <conditionalFormatting sqref="AF62">
    <cfRule type="cellIs" dxfId="96" priority="87" operator="equal">
      <formula>"MODERADO"</formula>
    </cfRule>
    <cfRule type="cellIs" dxfId="95" priority="88" operator="equal">
      <formula>"DÉBIL"</formula>
    </cfRule>
    <cfRule type="cellIs" dxfId="94" priority="89" operator="equal">
      <formula>"FUERTE"</formula>
    </cfRule>
  </conditionalFormatting>
  <conditionalFormatting sqref="AL63">
    <cfRule type="cellIs" dxfId="93" priority="59" operator="equal">
      <formula>"Extremo"</formula>
    </cfRule>
    <cfRule type="cellIs" dxfId="92" priority="60" operator="equal">
      <formula>"Alto"</formula>
    </cfRule>
    <cfRule type="cellIs" dxfId="91" priority="61" operator="equal">
      <formula>"Moderado"</formula>
    </cfRule>
    <cfRule type="cellIs" dxfId="90" priority="62" operator="equal">
      <formula>"Bajo"</formula>
    </cfRule>
  </conditionalFormatting>
  <conditionalFormatting sqref="L63">
    <cfRule type="cellIs" dxfId="89" priority="58" operator="equal">
      <formula>"Rara vez"</formula>
    </cfRule>
    <cfRule type="cellIs" dxfId="88" priority="82" operator="equal">
      <formula>"Improbable"</formula>
    </cfRule>
    <cfRule type="cellIs" dxfId="87" priority="83" operator="equal">
      <formula>"Posible"</formula>
    </cfRule>
    <cfRule type="cellIs" dxfId="86" priority="84" operator="equal">
      <formula>"Probable"</formula>
    </cfRule>
    <cfRule type="cellIs" dxfId="85" priority="85" operator="equal">
      <formula>"Casi seguro"</formula>
    </cfRule>
    <cfRule type="cellIs" dxfId="84" priority="86" operator="equal">
      <formula>"Muy Baja"</formula>
    </cfRule>
  </conditionalFormatting>
  <conditionalFormatting sqref="P63">
    <cfRule type="cellIs" dxfId="83" priority="77" operator="equal">
      <formula>"Catastrófico"</formula>
    </cfRule>
    <cfRule type="cellIs" dxfId="82" priority="78" operator="equal">
      <formula>"Mayor"</formula>
    </cfRule>
    <cfRule type="cellIs" dxfId="81" priority="79" operator="equal">
      <formula>"Moderado"</formula>
    </cfRule>
    <cfRule type="cellIs" dxfId="80" priority="80" operator="equal">
      <formula>"Menor"</formula>
    </cfRule>
    <cfRule type="cellIs" dxfId="79" priority="81" operator="equal">
      <formula>"Leve"</formula>
    </cfRule>
  </conditionalFormatting>
  <conditionalFormatting sqref="Q63">
    <cfRule type="cellIs" dxfId="78" priority="73" operator="equal">
      <formula>"Extremo"</formula>
    </cfRule>
    <cfRule type="cellIs" dxfId="77" priority="74" operator="equal">
      <formula>"Alto"</formula>
    </cfRule>
    <cfRule type="cellIs" dxfId="76" priority="75" operator="equal">
      <formula>"Moderado"</formula>
    </cfRule>
    <cfRule type="cellIs" dxfId="75" priority="76" operator="equal">
      <formula>"Bajo"</formula>
    </cfRule>
  </conditionalFormatting>
  <conditionalFormatting sqref="AH63">
    <cfRule type="cellIs" dxfId="74" priority="68" operator="equal">
      <formula>"Muy Alta"</formula>
    </cfRule>
    <cfRule type="cellIs" dxfId="73" priority="69" operator="equal">
      <formula>"Alta"</formula>
    </cfRule>
    <cfRule type="cellIs" dxfId="72" priority="70" operator="equal">
      <formula>"Media"</formula>
    </cfRule>
    <cfRule type="cellIs" dxfId="71" priority="71" operator="equal">
      <formula>"Baja"</formula>
    </cfRule>
    <cfRule type="cellIs" dxfId="70" priority="72" operator="equal">
      <formula>"Muy Baja"</formula>
    </cfRule>
  </conditionalFormatting>
  <conditionalFormatting sqref="AJ63">
    <cfRule type="cellIs" dxfId="69" priority="63" operator="equal">
      <formula>"Catastrófico"</formula>
    </cfRule>
    <cfRule type="cellIs" dxfId="68" priority="64" operator="equal">
      <formula>"Mayor"</formula>
    </cfRule>
    <cfRule type="cellIs" dxfId="67" priority="65" operator="equal">
      <formula>"Moderado"</formula>
    </cfRule>
    <cfRule type="cellIs" dxfId="66" priority="66" operator="equal">
      <formula>"Menor"</formula>
    </cfRule>
    <cfRule type="cellIs" dxfId="65" priority="67" operator="equal">
      <formula>"Leve"</formula>
    </cfRule>
  </conditionalFormatting>
  <conditionalFormatting sqref="N63">
    <cfRule type="cellIs" dxfId="64" priority="50" operator="equal">
      <formula>"Moderado"</formula>
    </cfRule>
    <cfRule type="cellIs" dxfId="63" priority="51" operator="equal">
      <formula>"Mayor"</formula>
    </cfRule>
    <cfRule type="cellIs" dxfId="62" priority="57" operator="equal">
      <formula>"Catastrófico"</formula>
    </cfRule>
  </conditionalFormatting>
  <conditionalFormatting sqref="O63">
    <cfRule type="cellIs" dxfId="61" priority="52" operator="equal">
      <formula>"Catastrófico"</formula>
    </cfRule>
    <cfRule type="cellIs" dxfId="60" priority="53" operator="equal">
      <formula>"Mayor"</formula>
    </cfRule>
    <cfRule type="cellIs" dxfId="59" priority="54" operator="equal">
      <formula>"Moderado"</formula>
    </cfRule>
    <cfRule type="cellIs" dxfId="58" priority="55" operator="equal">
      <formula>"Menor"</formula>
    </cfRule>
    <cfRule type="cellIs" dxfId="57" priority="56" operator="equal">
      <formula>"Leve"</formula>
    </cfRule>
  </conditionalFormatting>
  <conditionalFormatting sqref="AA63 AC63">
    <cfRule type="cellIs" dxfId="56" priority="47" operator="equal">
      <formula>"DÉBIL"</formula>
    </cfRule>
    <cfRule type="cellIs" dxfId="55" priority="48" operator="equal">
      <formula>"MODERADO"</formula>
    </cfRule>
    <cfRule type="cellIs" dxfId="54" priority="49" operator="equal">
      <formula>"FUERTE"</formula>
    </cfRule>
  </conditionalFormatting>
  <conditionalFormatting sqref="AF63">
    <cfRule type="cellIs" dxfId="53" priority="44" operator="equal">
      <formula>"MODERADO"</formula>
    </cfRule>
    <cfRule type="cellIs" dxfId="52" priority="45" operator="equal">
      <formula>"DÉBIL"</formula>
    </cfRule>
    <cfRule type="cellIs" dxfId="51" priority="46" operator="equal">
      <formula>"FUERTE"</formula>
    </cfRule>
  </conditionalFormatting>
  <conditionalFormatting sqref="L64">
    <cfRule type="cellIs" dxfId="50" priority="15" operator="equal">
      <formula>"Rara vez"</formula>
    </cfRule>
    <cfRule type="cellIs" dxfId="49" priority="39" operator="equal">
      <formula>"Improbable"</formula>
    </cfRule>
    <cfRule type="cellIs" dxfId="48" priority="40" operator="equal">
      <formula>"Posible"</formula>
    </cfRule>
    <cfRule type="cellIs" dxfId="47" priority="41" operator="equal">
      <formula>"Probable"</formula>
    </cfRule>
    <cfRule type="cellIs" dxfId="46" priority="42" operator="equal">
      <formula>"Casi seguro"</formula>
    </cfRule>
    <cfRule type="cellIs" dxfId="45" priority="43" operator="equal">
      <formula>"Muy Baja"</formula>
    </cfRule>
  </conditionalFormatting>
  <conditionalFormatting sqref="P64">
    <cfRule type="cellIs" dxfId="44" priority="34" operator="equal">
      <formula>"Catastrófico"</formula>
    </cfRule>
    <cfRule type="cellIs" dxfId="43" priority="35" operator="equal">
      <formula>"Mayor"</formula>
    </cfRule>
    <cfRule type="cellIs" dxfId="42" priority="36" operator="equal">
      <formula>"Moderado"</formula>
    </cfRule>
    <cfRule type="cellIs" dxfId="41" priority="37" operator="equal">
      <formula>"Menor"</formula>
    </cfRule>
    <cfRule type="cellIs" dxfId="40" priority="38" operator="equal">
      <formula>"Leve"</formula>
    </cfRule>
  </conditionalFormatting>
  <conditionalFormatting sqref="Q64">
    <cfRule type="cellIs" dxfId="39" priority="30" operator="equal">
      <formula>"Extremo"</formula>
    </cfRule>
    <cfRule type="cellIs" dxfId="38" priority="31" operator="equal">
      <formula>"Alto"</formula>
    </cfRule>
    <cfRule type="cellIs" dxfId="37" priority="32" operator="equal">
      <formula>"Moderado"</formula>
    </cfRule>
    <cfRule type="cellIs" dxfId="36" priority="33" operator="equal">
      <formula>"Bajo"</formula>
    </cfRule>
  </conditionalFormatting>
  <conditionalFormatting sqref="AH64">
    <cfRule type="cellIs" dxfId="35" priority="25" operator="equal">
      <formula>"Muy Alta"</formula>
    </cfRule>
    <cfRule type="cellIs" dxfId="34" priority="26" operator="equal">
      <formula>"Alta"</formula>
    </cfRule>
    <cfRule type="cellIs" dxfId="33" priority="27" operator="equal">
      <formula>"Media"</formula>
    </cfRule>
    <cfRule type="cellIs" dxfId="32" priority="28" operator="equal">
      <formula>"Baja"</formula>
    </cfRule>
    <cfRule type="cellIs" dxfId="31" priority="29" operator="equal">
      <formula>"Muy Baja"</formula>
    </cfRule>
  </conditionalFormatting>
  <conditionalFormatting sqref="AJ64">
    <cfRule type="cellIs" dxfId="30" priority="20" operator="equal">
      <formula>"Catastrófico"</formula>
    </cfRule>
    <cfRule type="cellIs" dxfId="29" priority="21" operator="equal">
      <formula>"Mayor"</formula>
    </cfRule>
    <cfRule type="cellIs" dxfId="28" priority="22" operator="equal">
      <formula>"Moderado"</formula>
    </cfRule>
    <cfRule type="cellIs" dxfId="27" priority="23" operator="equal">
      <formula>"Menor"</formula>
    </cfRule>
    <cfRule type="cellIs" dxfId="26" priority="24" operator="equal">
      <formula>"Leve"</formula>
    </cfRule>
  </conditionalFormatting>
  <conditionalFormatting sqref="AL64">
    <cfRule type="cellIs" dxfId="25" priority="16" operator="equal">
      <formula>"Extremo"</formula>
    </cfRule>
    <cfRule type="cellIs" dxfId="24" priority="17" operator="equal">
      <formula>"Alto"</formula>
    </cfRule>
    <cfRule type="cellIs" dxfId="23" priority="18" operator="equal">
      <formula>"Moderado"</formula>
    </cfRule>
    <cfRule type="cellIs" dxfId="22" priority="19" operator="equal">
      <formula>"Bajo"</formula>
    </cfRule>
  </conditionalFormatting>
  <conditionalFormatting sqref="N64">
    <cfRule type="cellIs" dxfId="21" priority="7" operator="equal">
      <formula>"Moderado"</formula>
    </cfRule>
    <cfRule type="cellIs" dxfId="20" priority="8" operator="equal">
      <formula>"Mayor"</formula>
    </cfRule>
    <cfRule type="cellIs" dxfId="19" priority="14" operator="equal">
      <formula>"Catastrófico"</formula>
    </cfRule>
  </conditionalFormatting>
  <conditionalFormatting sqref="O64">
    <cfRule type="cellIs" dxfId="18" priority="9" operator="equal">
      <formula>"Catastrófico"</formula>
    </cfRule>
    <cfRule type="cellIs" dxfId="17" priority="10" operator="equal">
      <formula>"Mayor"</formula>
    </cfRule>
    <cfRule type="cellIs" dxfId="16" priority="11" operator="equal">
      <formula>"Moderado"</formula>
    </cfRule>
    <cfRule type="cellIs" dxfId="15" priority="12" operator="equal">
      <formula>"Menor"</formula>
    </cfRule>
    <cfRule type="cellIs" dxfId="14" priority="13" operator="equal">
      <formula>"Leve"</formula>
    </cfRule>
  </conditionalFormatting>
  <conditionalFormatting sqref="AA64:AA65 AC64:AC65">
    <cfRule type="cellIs" dxfId="13" priority="4" operator="equal">
      <formula>"DÉBIL"</formula>
    </cfRule>
    <cfRule type="cellIs" dxfId="12" priority="5" operator="equal">
      <formula>"MODERADO"</formula>
    </cfRule>
    <cfRule type="cellIs" dxfId="11" priority="6" operator="equal">
      <formula>"FUERTE"</formula>
    </cfRule>
  </conditionalFormatting>
  <conditionalFormatting sqref="AF64:AF65">
    <cfRule type="cellIs" dxfId="10" priority="1" operator="equal">
      <formula>"MODERADO"</formula>
    </cfRule>
    <cfRule type="cellIs" dxfId="9" priority="2" operator="equal">
      <formula>"DÉBIL"</formula>
    </cfRule>
    <cfRule type="cellIs" dxfId="8" priority="3" operator="equal">
      <formula>"FUERTE"</formula>
    </cfRule>
  </conditionalFormatting>
  <dataValidations disablePrompts="1" xWindow="940" yWindow="528" count="41">
    <dataValidation allowBlank="1" showInputMessage="1" showErrorMessage="1" promptTitle="No. CONTROL" prompt="Numero consecutivo de los controles que tiene el riesgo que se está analizando." sqref="R9:R10"/>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Q9:Q10"/>
    <dataValidation allowBlank="1" showInputMessage="1" showErrorMessage="1" promptTitle="IMPACTO INHERENTE (automático)" sqref="O9:P10"/>
    <dataValidation allowBlank="1" showInputMessage="1" showErrorMessage="1" promptTitle="IMPACTO" prompt="Para evaluar el impacto dirijase a la pestaña evaluación de impacto" sqref="N9:N10"/>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M9:M10"/>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L9:L10"/>
    <dataValidation allowBlank="1" showInputMessage="1" showErrorMessage="1" promptTitle="FRECUENCIA" prompt="El análisis de probabilidad de los riesgos de corrupción determina qué tan posible es que ocurra el riesgo, se expresa en términos de frecuencia o factibilidad" sqref="K9:K10"/>
    <dataValidation allowBlank="1" showInputMessage="1" showErrorMessage="1" promptTitle="CLASIFICACION DEL RIESGO" prompt="Es la agrupación por categorias de los riesgos identificados de acuerdo su naturaleza. Seleccione en la lista desplegable según corresponda._x000a_" sqref="J9:J1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dataValidation allowBlank="1" showInputMessage="1" showErrorMessage="1" promptTitle="¿QUÉ PUEDE SUCEDER?" prompt="Describa cuál es el evento o situacioón que puede obstaculizar el cumplimiento de los objetivos del proceso o de la Supetransporte" sqref="E9"/>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I9:I10"/>
    <dataValidation type="list" allowBlank="1" showInputMessage="1" showErrorMessage="1" sqref="K11 K13 K16 K18 K20:K24 K27:K33 K36 K39:K42 K45:K47 K49:K57 K59:K64">
      <formula1>"1,2,3,4,5"</formula1>
    </dataValidation>
    <dataValidation allowBlank="1" showInputMessage="1" showErrorMessage="1" promptTitle="Control:" prompt="Registre el nombre o descripción del control que aplica._x000a_" sqref="S9:S10"/>
    <dataValidation allowBlank="1" showInputMessage="1" showErrorMessage="1" promptTitle="Proceso" prompt="Seleccione el nombre del proceso" sqref="B9"/>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dataValidation allowBlank="1" showInputMessage="1" showErrorMessage="1" promptTitle="Estado" prompt="Selección el estado en el cual se encuentra la actividad Finalizado si ya se cumplio o en curso si aun se esta desarrollando la actividad." sqref="AS9:AS10"/>
    <dataValidation allowBlank="1" showInputMessage="1" showErrorMessage="1" promptTitle="Descripción del avance " prompt="Registre en este espacio los avances de la actividad, describa lo que se ha realizado y la evidencia que se tiene " sqref="AR9:AR1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dataValidation allowBlank="1" showInputMessage="1" showErrorMessage="1" promptTitle="Fecha límite para implementación" prompt="Registre en este espacio la fecha límite (dd/mm/aaaa) en la cual se realizará la actividad." sqref="AP9:AP10"/>
    <dataValidation allowBlank="1" showInputMessage="1" showErrorMessage="1" promptTitle="Responsable " prompt="Registre en este espacio el nombre del rol o cargo de la persona que realizara la actividad ejemplo: Líder del proceso de Direccionamiento estratégico" sqref="AO9:AO10"/>
    <dataValidation allowBlank="1" showInputMessage="1" showErrorMessage="1" promptTitle="Acción o actividad a realizar " prompt="Describa la actividad que se realizará para complementar el control o las acciones que ayudan a prevenir la materialización del riesgo._x000a_" sqref="AN9:AN10"/>
    <dataValidation allowBlank="1" showInputMessage="1" showErrorMessage="1" promptTitle="Fecha:" prompt="Registre DD/MM/AAAA_x000a_" sqref="E6:G6"/>
    <dataValidation allowBlank="1" showInputMessage="1" showErrorMessage="1" promptTitle="Fecha de actualización" prompt="Registre DD/MM/AAAA" sqref="D6"/>
    <dataValidation allowBlank="1" showInputMessage="1" showErrorMessage="1" promptTitle="Propósito del control" prompt="Describe el que hacemos (acción) que se realiza como parte del control, debe estar en verbo" sqref="V9:V1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U9:U10"/>
    <dataValidation allowBlank="1" showInputMessage="1" showErrorMessage="1" promptTitle="Responsable" prompt="Hace referencia al cargo del servidor (funcionario o contratista) que aplica el control." sqref="T9:T10"/>
    <dataValidation allowBlank="1" showInputMessage="1" showErrorMessage="1" promptTitle="Que hacer si no se aplica contro" prompt="Indique que se hace si el control no se  aplica_x000a_" sqref="X9:X10"/>
    <dataValidation allowBlank="1" showInputMessage="1" showErrorMessage="1" promptTitle="Complemento " prompt="Corresponde a los detalles que permiten identificar el objetivo del control o especifican como se realiza el control " sqref="W9:W10"/>
    <dataValidation allowBlank="1" showInputMessage="1" showErrorMessage="1" promptTitle="Diseño del Control" prompt="Para evaluar el diseño del control se debe hacer en la hoja Evaluación Control" sqref="Z9:AA10"/>
    <dataValidation allowBlank="1" showInputMessage="1" showErrorMessage="1" promptTitle="Evaluación del control" prompt="Realice la evaluación en la hoja Evaluación Control" sqref="AA11:AA20 AA31 AA23:AA27 AA33:AA39 AA42:AA45 AA47:AA55 AA57:AA65"/>
    <dataValidation allowBlank="1" showInputMessage="1" showErrorMessage="1" promptTitle="DIseño del control" prompt="Realice la evaluación en la hoja Evaluación Control" sqref="AA21:AA22 AA28:AA30 AA32 AA40:AA41 AA46 AA56"/>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9:AB10"/>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F9:AF10"/>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G8:AM8"/>
    <dataValidation allowBlank="1" showInputMessage="1" showErrorMessage="1" promptTitle="Solidez individual del control " prompt="Esta información se genera de forma automática_x000a_" sqref="AC9:AD10"/>
    <dataValidation allowBlank="1" showInputMessage="1" showErrorMessage="1" promptTitle="N° Control " sqref="R11 R13 R16 R18 R23:R24 R33 R36 R42 R47 R53 R57 R59:R60 R62 R64"/>
    <dataValidation allowBlank="1" showInputMessage="1" showErrorMessage="1" promptTitle="Impacto" prompt="Diligencie la hoja de Evaluación de impacto " sqref="N11:N49 N53:N65"/>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11:AB65">
      <formula1>"DÉBIL,MODERADO,FUERTE"</formula1>
    </dataValidation>
    <dataValidation type="list" allowBlank="1" showInputMessage="1" showErrorMessage="1" sqref="AM11:AM65">
      <formula1>"Reducir (mitigar),Reducir (transferir),Evitar"</formula1>
    </dataValidation>
  </dataValidations>
  <pageMargins left="0.7" right="0.7" top="0.75" bottom="0.75" header="0.3" footer="0.3"/>
  <pageSetup scale="10" orientation="portrait" r:id="rId1"/>
  <colBreaks count="1" manualBreakCount="1">
    <brk id="47" max="1048575" man="1"/>
  </colBreaks>
  <drawing r:id="rId2"/>
  <legacyDrawing r:id="rId3"/>
  <oleObjects>
    <mc:AlternateContent xmlns:mc="http://schemas.openxmlformats.org/markup-compatibility/2006">
      <mc:Choice Requires="x14">
        <oleObject progId="PBrush" shapeId="13319" r:id="rId4">
          <objectPr defaultSize="0" autoPict="0" altText="" r:id="rId5">
            <anchor moveWithCells="1" sizeWithCells="1">
              <from>
                <xdr:col>0</xdr:col>
                <xdr:colOff>171450</xdr:colOff>
                <xdr:row>0</xdr:row>
                <xdr:rowOff>19050</xdr:rowOff>
              </from>
              <to>
                <xdr:col>1</xdr:col>
                <xdr:colOff>1327150</xdr:colOff>
                <xdr:row>3</xdr:row>
                <xdr:rowOff>88900</xdr:rowOff>
              </to>
            </anchor>
          </objectPr>
        </oleObject>
      </mc:Choice>
      <mc:Fallback>
        <oleObject progId="PBrush" shapeId="13319" r:id="rId4"/>
      </mc:Fallback>
    </mc:AlternateContent>
  </oleObjects>
  <extLst>
    <ext xmlns:x14="http://schemas.microsoft.com/office/spreadsheetml/2009/9/main" uri="{CCE6A557-97BC-4b89-ADB6-D9C93CAAB3DF}">
      <x14:dataValidations xmlns:xm="http://schemas.microsoft.com/office/excel/2006/main" disablePrompts="1" xWindow="940" yWindow="528" count="8">
        <x14:dataValidation type="list" allowBlank="1" showInputMessage="1" showErrorMessage="1">
          <x14:formula1>
            <xm:f>Tabla_Proceso_Objetivo!$A$2:$A$18</xm:f>
          </x14:formula1>
          <xm:sqref>B11 C6</xm:sqref>
        </x14:dataValidation>
        <x14:dataValidation type="custom" allowBlank="1" showInputMessage="1" showErrorMessage="1" error="Recuerde que las acciones se generan bajo la medida de mitigar el riesgo">
          <x14:formula1>
            <xm:f>IF(OR(AM11='Opciones Tratamiento'!$B$2,AM11='Opciones Tratamiento'!$B$3,AM11='Opciones Tratamiento'!$B$4),ISBLANK(AM11),ISTEXT(AM11))</xm:f>
          </x14:formula1>
          <xm:sqref>AR11:AR12</xm:sqref>
        </x14:dataValidation>
        <x14:dataValidation type="custom" allowBlank="1" showInputMessage="1" showErrorMessage="1" error="Recuerde que las acciones se generan bajo la medida de mitigar el riesgo">
          <x14:formula1>
            <xm:f>IF(OR(AM11='Opciones Tratamiento'!$B$2,AM11='Opciones Tratamiento'!$B$3,AM11='Opciones Tratamiento'!$B$4),ISBLANK(AM11),ISTEXT(AM11))</xm:f>
          </x14:formula1>
          <xm:sqref>AQ11:AQ12</xm:sqref>
        </x14:dataValidation>
        <x14:dataValidation type="custom" allowBlank="1" showInputMessage="1" showErrorMessage="1" error="Recuerde que las acciones se generan bajo la medida de mitigar el riesgo">
          <x14:formula1>
            <xm:f>IF(OR(AM11='Opciones Tratamiento'!$B$2,AM11='Opciones Tratamiento'!$B$3,AM11='Opciones Tratamiento'!$B$4),ISBLANK(AM11),ISTEXT(AM11))</xm:f>
          </x14:formula1>
          <xm:sqref>AP11:AP12</xm:sqref>
        </x14:dataValidation>
        <x14:dataValidation type="custom" allowBlank="1" showInputMessage="1" showErrorMessage="1" error="Recuerde que las acciones se generan bajo la medida de mitigar el riesgo">
          <x14:formula1>
            <xm:f>IF(OR(AM11='Opciones Tratamiento'!$B$2,AM11='Opciones Tratamiento'!$B$3,AM11='Opciones Tratamiento'!$B$4),ISBLANK(AM11),ISTEXT(AM11))</xm:f>
          </x14:formula1>
          <xm:sqref>AO11:AO12</xm:sqref>
        </x14:dataValidation>
        <x14:dataValidation type="list" allowBlank="1" showInputMessage="1" showErrorMessage="1">
          <x14:formula1>
            <xm:f>'Opciones Tratamiento'!$E$2:$E$4</xm:f>
          </x14:formula1>
          <xm:sqref>F11</xm:sqref>
        </x14:dataValidation>
        <x14:dataValidation type="list" allowBlank="1" showInputMessage="1" showErrorMessage="1">
          <x14:formula1>
            <xm:f>'Opciones Tratamiento'!$B$9:$B$10</xm:f>
          </x14:formula1>
          <xm:sqref>AS11:AS12</xm:sqref>
        </x14:dataValidation>
        <x14:dataValidation type="list" allowBlank="1" showInputMessage="1" showErrorMessage="1">
          <x14:formula1>
            <xm:f>'Opciones Tratamiento'!$D$13:$D$15</xm:f>
          </x14:formula1>
          <xm:sqref>J11:J12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6"/>
  <sheetViews>
    <sheetView tabSelected="1" topLeftCell="A2" zoomScale="53" zoomScaleNormal="90" workbookViewId="0">
      <pane ySplit="2" topLeftCell="A23" activePane="bottomLeft" state="frozen"/>
      <selection activeCell="A2" sqref="A2"/>
      <selection pane="bottomLeft" activeCell="K23" sqref="K23"/>
    </sheetView>
  </sheetViews>
  <sheetFormatPr baseColWidth="10" defaultColWidth="0" defaultRowHeight="14" zeroHeight="1" x14ac:dyDescent="0.35"/>
  <cols>
    <col min="1" max="1" width="3.26953125" style="1107" bestFit="1" customWidth="1"/>
    <col min="2" max="2" width="52.81640625" style="1107" customWidth="1"/>
    <col min="3" max="5" width="4" style="1108" bestFit="1" customWidth="1"/>
    <col min="6" max="6" width="14.54296875" style="1107" customWidth="1"/>
    <col min="7" max="7" width="30.26953125" style="1107" customWidth="1"/>
    <col min="8" max="8" width="4" style="1109" bestFit="1" customWidth="1"/>
    <col min="9" max="10" width="4" style="1109" customWidth="1"/>
    <col min="11" max="11" width="129.453125" style="1110" customWidth="1"/>
    <col min="12" max="13" width="4" style="1108" bestFit="1" customWidth="1"/>
    <col min="14" max="14" width="32.81640625" style="1110" customWidth="1"/>
    <col min="15" max="15" width="20.54296875" style="1107" customWidth="1"/>
    <col min="16" max="16" width="4" style="1111" bestFit="1" customWidth="1"/>
    <col min="17" max="17" width="79.7265625" style="1107" customWidth="1"/>
    <col min="18" max="19" width="0" style="1107" hidden="1" customWidth="1"/>
    <col min="20" max="20" width="20" style="1107" hidden="1" customWidth="1"/>
    <col min="21" max="21" width="29.453125" style="1107" hidden="1" customWidth="1"/>
    <col min="22" max="38" width="0" style="1107" hidden="1" customWidth="1"/>
    <col min="39" max="39" width="10.26953125" style="1107" hidden="1"/>
    <col min="40" max="40" width="6.26953125" style="1107" hidden="1"/>
    <col min="41" max="16384" width="11.453125" style="1107" hidden="1"/>
  </cols>
  <sheetData>
    <row r="1" spans="1:33" x14ac:dyDescent="0.35"/>
    <row r="2" spans="1:33" ht="62" customHeight="1" thickBot="1" x14ac:dyDescent="0.4"/>
    <row r="3" spans="1:33" s="1116" customFormat="1" ht="162" customHeight="1" thickBot="1" x14ac:dyDescent="0.4">
      <c r="A3" s="1112" t="s">
        <v>1038</v>
      </c>
      <c r="B3" s="1113" t="s">
        <v>1039</v>
      </c>
      <c r="C3" s="1112" t="s">
        <v>1040</v>
      </c>
      <c r="D3" s="1112" t="s">
        <v>0</v>
      </c>
      <c r="E3" s="1112" t="s">
        <v>9</v>
      </c>
      <c r="F3" s="1113" t="s">
        <v>1041</v>
      </c>
      <c r="G3" s="1113" t="s">
        <v>1042</v>
      </c>
      <c r="H3" s="1112" t="s">
        <v>250</v>
      </c>
      <c r="I3" s="1112" t="s">
        <v>1</v>
      </c>
      <c r="J3" s="1112" t="s">
        <v>1043</v>
      </c>
      <c r="K3" s="1114" t="s">
        <v>1044</v>
      </c>
      <c r="L3" s="1112" t="s">
        <v>1045</v>
      </c>
      <c r="M3" s="1112" t="s">
        <v>1046</v>
      </c>
      <c r="N3" s="1114" t="s">
        <v>1047</v>
      </c>
      <c r="O3" s="1113" t="s">
        <v>15</v>
      </c>
      <c r="P3" s="1115" t="s">
        <v>1048</v>
      </c>
      <c r="Q3" s="1113" t="s">
        <v>1049</v>
      </c>
      <c r="T3" s="1117" t="s">
        <v>1050</v>
      </c>
    </row>
    <row r="4" spans="1:33" s="1123" customFormat="1" ht="408" customHeight="1" x14ac:dyDescent="0.35">
      <c r="A4" s="1118">
        <v>1</v>
      </c>
      <c r="B4" s="1119" t="s">
        <v>1051</v>
      </c>
      <c r="C4" s="1120" t="s">
        <v>1052</v>
      </c>
      <c r="D4" s="1120" t="s">
        <v>1053</v>
      </c>
      <c r="E4" s="1120" t="s">
        <v>1054</v>
      </c>
      <c r="F4" s="1121" t="s">
        <v>1055</v>
      </c>
      <c r="G4" s="1121" t="s">
        <v>1056</v>
      </c>
      <c r="H4" s="1120" t="s">
        <v>1057</v>
      </c>
      <c r="I4" s="1120" t="s">
        <v>275</v>
      </c>
      <c r="J4" s="1120" t="s">
        <v>1058</v>
      </c>
      <c r="K4" s="1119" t="s">
        <v>1059</v>
      </c>
      <c r="L4" s="1120" t="s">
        <v>97</v>
      </c>
      <c r="M4" s="1120" t="s">
        <v>454</v>
      </c>
      <c r="N4" s="1119" t="s">
        <v>1060</v>
      </c>
      <c r="O4" s="1121" t="s">
        <v>1061</v>
      </c>
      <c r="P4" s="1122">
        <v>44561</v>
      </c>
      <c r="Q4" s="1119" t="s">
        <v>1062</v>
      </c>
      <c r="T4" s="1123" t="s">
        <v>1063</v>
      </c>
    </row>
    <row r="5" spans="1:33" s="1123" customFormat="1" ht="60.75" customHeight="1" x14ac:dyDescent="0.35">
      <c r="A5" s="1124"/>
      <c r="B5" s="1125"/>
      <c r="C5" s="1126"/>
      <c r="D5" s="1126"/>
      <c r="E5" s="1126"/>
      <c r="F5" s="1127"/>
      <c r="G5" s="1127"/>
      <c r="H5" s="1126"/>
      <c r="I5" s="1126"/>
      <c r="J5" s="1126"/>
      <c r="K5" s="1125"/>
      <c r="L5" s="1126"/>
      <c r="M5" s="1126"/>
      <c r="N5" s="1125"/>
      <c r="O5" s="1127"/>
      <c r="P5" s="1128"/>
      <c r="Q5" s="1125"/>
    </row>
    <row r="6" spans="1:33" s="1123" customFormat="1" ht="161.25" customHeight="1" x14ac:dyDescent="0.35">
      <c r="A6" s="1124"/>
      <c r="B6" s="1125"/>
      <c r="C6" s="1126"/>
      <c r="D6" s="1126"/>
      <c r="E6" s="1126"/>
      <c r="F6" s="1127"/>
      <c r="G6" s="1127"/>
      <c r="H6" s="1126"/>
      <c r="I6" s="1126"/>
      <c r="J6" s="1126"/>
      <c r="K6" s="1125"/>
      <c r="L6" s="1126"/>
      <c r="M6" s="1126"/>
      <c r="N6" s="1125"/>
      <c r="O6" s="1127"/>
      <c r="P6" s="1128"/>
      <c r="Q6" s="1125"/>
    </row>
    <row r="7" spans="1:33" s="1123" customFormat="1" ht="14.5" thickBot="1" x14ac:dyDescent="0.4">
      <c r="A7" s="1129"/>
      <c r="B7" s="1130"/>
      <c r="C7" s="1131"/>
      <c r="D7" s="1131"/>
      <c r="E7" s="1131"/>
      <c r="F7" s="1132"/>
      <c r="G7" s="1132"/>
      <c r="H7" s="1131"/>
      <c r="I7" s="1131"/>
      <c r="J7" s="1131"/>
      <c r="K7" s="1130"/>
      <c r="L7" s="1131"/>
      <c r="M7" s="1131"/>
      <c r="N7" s="1130"/>
      <c r="O7" s="1132"/>
      <c r="P7" s="1133"/>
      <c r="Q7" s="1130"/>
    </row>
    <row r="8" spans="1:33" s="1123" customFormat="1" ht="409.6" thickBot="1" x14ac:dyDescent="0.4">
      <c r="A8" s="1134">
        <v>2</v>
      </c>
      <c r="B8" s="1135" t="s">
        <v>1064</v>
      </c>
      <c r="C8" s="1136" t="s">
        <v>1065</v>
      </c>
      <c r="D8" s="1136" t="s">
        <v>1053</v>
      </c>
      <c r="E8" s="1136" t="s">
        <v>1066</v>
      </c>
      <c r="F8" s="1137" t="s">
        <v>1067</v>
      </c>
      <c r="G8" s="1137" t="s">
        <v>1068</v>
      </c>
      <c r="H8" s="1138" t="s">
        <v>1069</v>
      </c>
      <c r="I8" s="1138" t="s">
        <v>275</v>
      </c>
      <c r="J8" s="1138" t="s">
        <v>1058</v>
      </c>
      <c r="K8" s="1137" t="s">
        <v>1070</v>
      </c>
      <c r="L8" s="1138" t="s">
        <v>97</v>
      </c>
      <c r="M8" s="1138" t="s">
        <v>437</v>
      </c>
      <c r="N8" s="1137" t="s">
        <v>1071</v>
      </c>
      <c r="O8" s="1139" t="s">
        <v>1061</v>
      </c>
      <c r="P8" s="1140">
        <v>44561</v>
      </c>
      <c r="Q8" s="1139" t="s">
        <v>1072</v>
      </c>
      <c r="T8" s="1123" t="s">
        <v>1073</v>
      </c>
      <c r="U8" s="1141" t="s">
        <v>1074</v>
      </c>
      <c r="Y8" s="1141" t="s">
        <v>1075</v>
      </c>
      <c r="AA8" s="1142" t="s">
        <v>1076</v>
      </c>
      <c r="AB8" s="1123" t="s">
        <v>1077</v>
      </c>
      <c r="AC8" s="1123" t="s">
        <v>265</v>
      </c>
      <c r="AD8" s="1123" t="s">
        <v>310</v>
      </c>
      <c r="AE8" s="1123" t="s">
        <v>454</v>
      </c>
      <c r="AG8" s="1123" t="s">
        <v>310</v>
      </c>
    </row>
    <row r="9" spans="1:33" s="1123" customFormat="1" ht="409.6" thickBot="1" x14ac:dyDescent="0.4">
      <c r="A9" s="1143">
        <v>3</v>
      </c>
      <c r="B9" s="1139" t="s">
        <v>1078</v>
      </c>
      <c r="C9" s="1136" t="s">
        <v>1065</v>
      </c>
      <c r="D9" s="1136" t="s">
        <v>1053</v>
      </c>
      <c r="E9" s="1136" t="s">
        <v>1079</v>
      </c>
      <c r="F9" s="1139" t="s">
        <v>1080</v>
      </c>
      <c r="G9" s="1139" t="s">
        <v>1081</v>
      </c>
      <c r="H9" s="1138" t="s">
        <v>1057</v>
      </c>
      <c r="I9" s="1138" t="s">
        <v>275</v>
      </c>
      <c r="J9" s="1138" t="s">
        <v>1058</v>
      </c>
      <c r="K9" s="1137" t="s">
        <v>1082</v>
      </c>
      <c r="L9" s="1138" t="s">
        <v>97</v>
      </c>
      <c r="M9" s="1138" t="s">
        <v>454</v>
      </c>
      <c r="N9" s="1137" t="s">
        <v>1083</v>
      </c>
      <c r="O9" s="1139" t="s">
        <v>1061</v>
      </c>
      <c r="P9" s="1140">
        <v>44561</v>
      </c>
      <c r="Q9" s="1139" t="s">
        <v>1072</v>
      </c>
      <c r="T9" s="1123" t="s">
        <v>1084</v>
      </c>
      <c r="U9" s="1141" t="s">
        <v>1085</v>
      </c>
      <c r="Y9" s="1141" t="s">
        <v>1052</v>
      </c>
      <c r="AA9" s="1142" t="s">
        <v>1066</v>
      </c>
      <c r="AB9" s="1123" t="s">
        <v>1086</v>
      </c>
      <c r="AC9" s="1123" t="s">
        <v>1087</v>
      </c>
      <c r="AD9" s="1123" t="s">
        <v>312</v>
      </c>
      <c r="AE9" s="1123" t="s">
        <v>435</v>
      </c>
      <c r="AG9" s="1123" t="s">
        <v>1058</v>
      </c>
    </row>
    <row r="10" spans="1:33" s="1123" customFormat="1" ht="409.6" thickBot="1" x14ac:dyDescent="0.4">
      <c r="A10" s="1143">
        <v>4</v>
      </c>
      <c r="B10" s="1139" t="s">
        <v>1088</v>
      </c>
      <c r="C10" s="1136" t="s">
        <v>1075</v>
      </c>
      <c r="D10" s="1136" t="s">
        <v>1089</v>
      </c>
      <c r="E10" s="1136" t="s">
        <v>1076</v>
      </c>
      <c r="F10" s="1137" t="s">
        <v>1090</v>
      </c>
      <c r="G10" s="1137" t="s">
        <v>1091</v>
      </c>
      <c r="H10" s="1138" t="s">
        <v>1069</v>
      </c>
      <c r="I10" s="1138" t="s">
        <v>275</v>
      </c>
      <c r="J10" s="1138" t="s">
        <v>1058</v>
      </c>
      <c r="K10" s="1137" t="s">
        <v>1092</v>
      </c>
      <c r="L10" s="1138"/>
      <c r="M10" s="1138" t="s">
        <v>454</v>
      </c>
      <c r="N10" s="1137" t="s">
        <v>1093</v>
      </c>
      <c r="O10" s="1139" t="s">
        <v>1061</v>
      </c>
      <c r="P10" s="1140">
        <v>44561</v>
      </c>
      <c r="Q10" s="1139" t="s">
        <v>1094</v>
      </c>
      <c r="T10" s="1123" t="s">
        <v>1084</v>
      </c>
      <c r="U10" s="1141" t="s">
        <v>1095</v>
      </c>
      <c r="Y10" s="1141" t="s">
        <v>1065</v>
      </c>
      <c r="AA10" s="1142" t="s">
        <v>1054</v>
      </c>
      <c r="AB10" s="1123" t="s">
        <v>1069</v>
      </c>
      <c r="AC10" s="1123" t="s">
        <v>272</v>
      </c>
      <c r="AD10" s="1123" t="s">
        <v>97</v>
      </c>
      <c r="AE10" s="1123" t="s">
        <v>437</v>
      </c>
      <c r="AG10" s="1123" t="s">
        <v>1096</v>
      </c>
    </row>
    <row r="11" spans="1:33" s="1123" customFormat="1" ht="278.25" customHeight="1" thickBot="1" x14ac:dyDescent="0.4">
      <c r="A11" s="1143">
        <v>5</v>
      </c>
      <c r="B11" s="1139" t="s">
        <v>1097</v>
      </c>
      <c r="C11" s="1136" t="s">
        <v>1065</v>
      </c>
      <c r="D11" s="1136" t="s">
        <v>1074</v>
      </c>
      <c r="E11" s="1136" t="s">
        <v>1076</v>
      </c>
      <c r="F11" s="1137" t="s">
        <v>1090</v>
      </c>
      <c r="G11" s="1137" t="s">
        <v>1098</v>
      </c>
      <c r="H11" s="1138" t="s">
        <v>1069</v>
      </c>
      <c r="I11" s="1138" t="s">
        <v>275</v>
      </c>
      <c r="J11" s="1138" t="s">
        <v>1096</v>
      </c>
      <c r="K11" s="1137" t="s">
        <v>1099</v>
      </c>
      <c r="L11" s="1138" t="s">
        <v>97</v>
      </c>
      <c r="M11" s="1138" t="s">
        <v>454</v>
      </c>
      <c r="N11" s="1137" t="s">
        <v>1100</v>
      </c>
      <c r="O11" s="1139" t="s">
        <v>1061</v>
      </c>
      <c r="P11" s="1140">
        <v>44561</v>
      </c>
      <c r="Q11" s="1139" t="s">
        <v>1094</v>
      </c>
      <c r="T11" s="1123" t="s">
        <v>1101</v>
      </c>
      <c r="U11" s="1141" t="s">
        <v>1053</v>
      </c>
      <c r="AA11" s="1142" t="s">
        <v>1079</v>
      </c>
      <c r="AB11" s="1123" t="s">
        <v>1057</v>
      </c>
      <c r="AC11" s="1123" t="s">
        <v>275</v>
      </c>
      <c r="AD11" s="1123" t="s">
        <v>315</v>
      </c>
      <c r="AG11" s="1123" t="s">
        <v>1102</v>
      </c>
    </row>
    <row r="12" spans="1:33" s="1123" customFormat="1" ht="266.5" thickBot="1" x14ac:dyDescent="0.4">
      <c r="A12" s="1143">
        <v>6</v>
      </c>
      <c r="B12" s="1139" t="s">
        <v>1103</v>
      </c>
      <c r="C12" s="1136" t="s">
        <v>1065</v>
      </c>
      <c r="D12" s="1136" t="s">
        <v>1104</v>
      </c>
      <c r="E12" s="1136" t="s">
        <v>1076</v>
      </c>
      <c r="F12" s="1139" t="s">
        <v>1105</v>
      </c>
      <c r="G12" s="1139" t="s">
        <v>1106</v>
      </c>
      <c r="H12" s="1138" t="s">
        <v>1069</v>
      </c>
      <c r="I12" s="1138" t="s">
        <v>275</v>
      </c>
      <c r="J12" s="1138" t="s">
        <v>1096</v>
      </c>
      <c r="K12" s="1137" t="s">
        <v>1099</v>
      </c>
      <c r="L12" s="1138" t="s">
        <v>97</v>
      </c>
      <c r="M12" s="1138" t="s">
        <v>454</v>
      </c>
      <c r="N12" s="1137" t="s">
        <v>1100</v>
      </c>
      <c r="O12" s="1139" t="s">
        <v>1061</v>
      </c>
      <c r="P12" s="1140">
        <v>44561</v>
      </c>
      <c r="Q12" s="1139" t="s">
        <v>1094</v>
      </c>
      <c r="U12" s="1141" t="s">
        <v>1107</v>
      </c>
      <c r="AA12" s="1142" t="s">
        <v>1108</v>
      </c>
      <c r="AB12" s="1123" t="s">
        <v>1109</v>
      </c>
      <c r="AC12" s="1123" t="s">
        <v>1110</v>
      </c>
    </row>
    <row r="13" spans="1:33" s="1123" customFormat="1" ht="409.6" thickBot="1" x14ac:dyDescent="0.4">
      <c r="A13" s="1144">
        <v>7</v>
      </c>
      <c r="B13" s="1145" t="s">
        <v>1111</v>
      </c>
      <c r="C13" s="1146" t="s">
        <v>1075</v>
      </c>
      <c r="D13" s="1146" t="s">
        <v>1112</v>
      </c>
      <c r="E13" s="1146" t="s">
        <v>1076</v>
      </c>
      <c r="F13" s="1145" t="s">
        <v>1090</v>
      </c>
      <c r="G13" s="1145" t="s">
        <v>1113</v>
      </c>
      <c r="H13" s="1146" t="s">
        <v>1069</v>
      </c>
      <c r="I13" s="1146" t="s">
        <v>275</v>
      </c>
      <c r="J13" s="1146" t="s">
        <v>1096</v>
      </c>
      <c r="K13" s="1137" t="s">
        <v>1099</v>
      </c>
      <c r="L13" s="1147" t="s">
        <v>97</v>
      </c>
      <c r="M13" s="1147" t="s">
        <v>454</v>
      </c>
      <c r="N13" s="1145" t="s">
        <v>1100</v>
      </c>
      <c r="O13" s="1145" t="s">
        <v>1061</v>
      </c>
      <c r="P13" s="1148">
        <v>44561</v>
      </c>
      <c r="Q13" s="1145" t="s">
        <v>1094</v>
      </c>
      <c r="T13" s="1123" t="s">
        <v>1101</v>
      </c>
      <c r="U13" s="1141" t="s">
        <v>1114</v>
      </c>
    </row>
    <row r="14" spans="1:33" s="1123" customFormat="1" ht="266.5" thickBot="1" x14ac:dyDescent="0.4">
      <c r="A14" s="1144"/>
      <c r="B14" s="1145"/>
      <c r="C14" s="1146"/>
      <c r="D14" s="1146"/>
      <c r="E14" s="1146"/>
      <c r="F14" s="1145"/>
      <c r="G14" s="1145"/>
      <c r="H14" s="1146"/>
      <c r="I14" s="1146"/>
      <c r="J14" s="1146"/>
      <c r="K14" s="1137" t="s">
        <v>1099</v>
      </c>
      <c r="L14" s="1147"/>
      <c r="M14" s="1147"/>
      <c r="N14" s="1145"/>
      <c r="O14" s="1145"/>
      <c r="P14" s="1148"/>
      <c r="Q14" s="1145"/>
      <c r="U14" s="1141"/>
    </row>
    <row r="15" spans="1:33" s="1123" customFormat="1" ht="409.6" thickBot="1" x14ac:dyDescent="0.4">
      <c r="A15" s="1144">
        <v>8</v>
      </c>
      <c r="B15" s="1145" t="s">
        <v>1115</v>
      </c>
      <c r="C15" s="1147" t="s">
        <v>1075</v>
      </c>
      <c r="D15" s="1147" t="s">
        <v>1116</v>
      </c>
      <c r="E15" s="1147" t="s">
        <v>1076</v>
      </c>
      <c r="F15" s="1144" t="s">
        <v>1090</v>
      </c>
      <c r="G15" s="1145" t="s">
        <v>1117</v>
      </c>
      <c r="H15" s="1147" t="s">
        <v>1069</v>
      </c>
      <c r="I15" s="1147" t="s">
        <v>275</v>
      </c>
      <c r="J15" s="1147" t="s">
        <v>1058</v>
      </c>
      <c r="K15" s="1137" t="s">
        <v>1099</v>
      </c>
      <c r="L15" s="1147" t="s">
        <v>97</v>
      </c>
      <c r="M15" s="1147" t="s">
        <v>454</v>
      </c>
      <c r="N15" s="1145" t="s">
        <v>1093</v>
      </c>
      <c r="O15" s="1145" t="s">
        <v>1061</v>
      </c>
      <c r="P15" s="1149">
        <v>44561</v>
      </c>
      <c r="Q15" s="1145" t="s">
        <v>1094</v>
      </c>
      <c r="T15" s="1123" t="s">
        <v>1101</v>
      </c>
      <c r="U15" s="1141" t="s">
        <v>1118</v>
      </c>
    </row>
    <row r="16" spans="1:33" s="1123" customFormat="1" ht="266.5" thickBot="1" x14ac:dyDescent="0.4">
      <c r="A16" s="1144"/>
      <c r="B16" s="1145"/>
      <c r="C16" s="1147"/>
      <c r="D16" s="1147"/>
      <c r="E16" s="1147"/>
      <c r="F16" s="1144"/>
      <c r="G16" s="1145"/>
      <c r="H16" s="1147"/>
      <c r="I16" s="1147"/>
      <c r="J16" s="1147"/>
      <c r="K16" s="1137" t="s">
        <v>1099</v>
      </c>
      <c r="L16" s="1147"/>
      <c r="M16" s="1147"/>
      <c r="N16" s="1145"/>
      <c r="O16" s="1145"/>
      <c r="P16" s="1149"/>
      <c r="Q16" s="1145"/>
      <c r="U16" s="1141"/>
    </row>
    <row r="17" spans="1:21" s="1123" customFormat="1" ht="409.6" thickBot="1" x14ac:dyDescent="0.4">
      <c r="A17" s="1144">
        <v>9</v>
      </c>
      <c r="B17" s="1145" t="s">
        <v>1119</v>
      </c>
      <c r="C17" s="1147" t="s">
        <v>1052</v>
      </c>
      <c r="D17" s="1147" t="s">
        <v>1120</v>
      </c>
      <c r="E17" s="1147" t="s">
        <v>1076</v>
      </c>
      <c r="F17" s="1144" t="s">
        <v>1055</v>
      </c>
      <c r="G17" s="1145" t="s">
        <v>1121</v>
      </c>
      <c r="H17" s="1147" t="s">
        <v>1057</v>
      </c>
      <c r="I17" s="1147" t="s">
        <v>275</v>
      </c>
      <c r="J17" s="1147" t="s">
        <v>1058</v>
      </c>
      <c r="K17" s="1137" t="s">
        <v>1099</v>
      </c>
      <c r="L17" s="1147" t="s">
        <v>97</v>
      </c>
      <c r="M17" s="1147" t="s">
        <v>437</v>
      </c>
      <c r="N17" s="1145" t="s">
        <v>1122</v>
      </c>
      <c r="O17" s="1145" t="s">
        <v>1061</v>
      </c>
      <c r="P17" s="1149">
        <v>44561</v>
      </c>
      <c r="Q17" s="1145" t="s">
        <v>1094</v>
      </c>
      <c r="T17" s="1123" t="s">
        <v>1123</v>
      </c>
      <c r="U17" s="1141" t="s">
        <v>1089</v>
      </c>
    </row>
    <row r="18" spans="1:21" ht="409.6" thickBot="1" x14ac:dyDescent="0.4">
      <c r="A18" s="1144">
        <v>10</v>
      </c>
      <c r="B18" s="1145" t="s">
        <v>1124</v>
      </c>
      <c r="C18" s="1147" t="s">
        <v>1065</v>
      </c>
      <c r="D18" s="1147" t="s">
        <v>1095</v>
      </c>
      <c r="E18" s="1147" t="s">
        <v>1066</v>
      </c>
      <c r="F18" s="1144" t="s">
        <v>1067</v>
      </c>
      <c r="G18" s="1145" t="s">
        <v>1068</v>
      </c>
      <c r="H18" s="1147" t="s">
        <v>1069</v>
      </c>
      <c r="I18" s="1147" t="s">
        <v>272</v>
      </c>
      <c r="J18" s="1147" t="s">
        <v>1096</v>
      </c>
      <c r="K18" s="1137" t="s">
        <v>1099</v>
      </c>
      <c r="L18" s="1147" t="s">
        <v>315</v>
      </c>
      <c r="M18" s="1147" t="s">
        <v>437</v>
      </c>
      <c r="N18" s="1145" t="s">
        <v>1125</v>
      </c>
      <c r="O18" s="1145" t="s">
        <v>1061</v>
      </c>
      <c r="P18" s="1149">
        <v>44561</v>
      </c>
      <c r="Q18" s="1145" t="s">
        <v>1072</v>
      </c>
      <c r="T18" s="1150" t="s">
        <v>1126</v>
      </c>
      <c r="U18" s="1151" t="s">
        <v>1104</v>
      </c>
    </row>
    <row r="19" spans="1:21" ht="409.6" thickBot="1" x14ac:dyDescent="0.4">
      <c r="A19" s="1152">
        <v>11</v>
      </c>
      <c r="B19" s="1134" t="s">
        <v>1127</v>
      </c>
      <c r="C19" s="1136" t="s">
        <v>1052</v>
      </c>
      <c r="D19" s="1136" t="s">
        <v>1107</v>
      </c>
      <c r="E19" s="1136" t="s">
        <v>1076</v>
      </c>
      <c r="F19" s="1137" t="s">
        <v>1055</v>
      </c>
      <c r="G19" s="1137" t="s">
        <v>1121</v>
      </c>
      <c r="H19" s="1138" t="s">
        <v>1057</v>
      </c>
      <c r="I19" s="1138" t="s">
        <v>275</v>
      </c>
      <c r="J19" s="1138" t="s">
        <v>1058</v>
      </c>
      <c r="K19" s="1137" t="s">
        <v>1099</v>
      </c>
      <c r="L19" s="1138" t="s">
        <v>97</v>
      </c>
      <c r="M19" s="1138" t="s">
        <v>437</v>
      </c>
      <c r="N19" s="1137" t="s">
        <v>1122</v>
      </c>
      <c r="O19" s="1139" t="s">
        <v>1061</v>
      </c>
      <c r="P19" s="1140">
        <v>44561</v>
      </c>
      <c r="Q19" s="1139" t="s">
        <v>1094</v>
      </c>
      <c r="T19" s="1123" t="s">
        <v>1101</v>
      </c>
      <c r="U19" s="1151" t="s">
        <v>1120</v>
      </c>
    </row>
    <row r="20" spans="1:21" ht="409.6" thickBot="1" x14ac:dyDescent="0.4">
      <c r="A20" s="1152">
        <v>12</v>
      </c>
      <c r="B20" s="1134" t="s">
        <v>1128</v>
      </c>
      <c r="C20" s="1136" t="s">
        <v>1065</v>
      </c>
      <c r="D20" s="1136" t="s">
        <v>1085</v>
      </c>
      <c r="E20" s="1136" t="s">
        <v>1076</v>
      </c>
      <c r="F20" s="1137" t="s">
        <v>1090</v>
      </c>
      <c r="G20" s="1137" t="s">
        <v>1098</v>
      </c>
      <c r="H20" s="1138" t="s">
        <v>1069</v>
      </c>
      <c r="I20" s="1138" t="s">
        <v>272</v>
      </c>
      <c r="J20" s="1138" t="s">
        <v>1096</v>
      </c>
      <c r="K20" s="1137" t="s">
        <v>1099</v>
      </c>
      <c r="L20" s="1138" t="s">
        <v>97</v>
      </c>
      <c r="M20" s="1138" t="s">
        <v>454</v>
      </c>
      <c r="N20" s="1137" t="s">
        <v>1100</v>
      </c>
      <c r="O20" s="1139" t="s">
        <v>1061</v>
      </c>
      <c r="P20" s="1140">
        <v>44561</v>
      </c>
      <c r="Q20" s="1139" t="s">
        <v>1094</v>
      </c>
      <c r="T20" s="1123" t="s">
        <v>1101</v>
      </c>
      <c r="U20" s="1151" t="s">
        <v>1129</v>
      </c>
    </row>
    <row r="21" spans="1:21" ht="409.6" thickBot="1" x14ac:dyDescent="0.4">
      <c r="A21" s="1152">
        <v>13</v>
      </c>
      <c r="B21" s="1134" t="s">
        <v>1130</v>
      </c>
      <c r="C21" s="1136" t="s">
        <v>1065</v>
      </c>
      <c r="D21" s="1136" t="s">
        <v>1131</v>
      </c>
      <c r="E21" s="1136" t="s">
        <v>1076</v>
      </c>
      <c r="F21" s="1137" t="s">
        <v>1090</v>
      </c>
      <c r="G21" s="1137" t="s">
        <v>1098</v>
      </c>
      <c r="H21" s="1138" t="s">
        <v>1069</v>
      </c>
      <c r="I21" s="1138" t="s">
        <v>275</v>
      </c>
      <c r="J21" s="1138" t="s">
        <v>1058</v>
      </c>
      <c r="K21" s="1137" t="s">
        <v>1099</v>
      </c>
      <c r="L21" s="1138" t="s">
        <v>97</v>
      </c>
      <c r="M21" s="1138" t="s">
        <v>437</v>
      </c>
      <c r="N21" s="1137" t="s">
        <v>1100</v>
      </c>
      <c r="O21" s="1139" t="s">
        <v>1061</v>
      </c>
      <c r="P21" s="1140">
        <v>44561</v>
      </c>
      <c r="Q21" s="1139" t="s">
        <v>1094</v>
      </c>
      <c r="T21" s="1123" t="s">
        <v>1101</v>
      </c>
      <c r="U21" s="1151" t="s">
        <v>1132</v>
      </c>
    </row>
    <row r="22" spans="1:21" ht="409.6" thickBot="1" x14ac:dyDescent="0.4">
      <c r="A22" s="1152">
        <v>14</v>
      </c>
      <c r="B22" s="1134" t="s">
        <v>1133</v>
      </c>
      <c r="C22" s="1136" t="s">
        <v>1052</v>
      </c>
      <c r="D22" s="1136" t="s">
        <v>1132</v>
      </c>
      <c r="E22" s="1136" t="s">
        <v>1076</v>
      </c>
      <c r="F22" s="1137" t="s">
        <v>1055</v>
      </c>
      <c r="G22" s="1137" t="s">
        <v>1121</v>
      </c>
      <c r="H22" s="1138" t="s">
        <v>1057</v>
      </c>
      <c r="I22" s="1138" t="s">
        <v>275</v>
      </c>
      <c r="J22" s="1138" t="s">
        <v>1058</v>
      </c>
      <c r="K22" s="1137" t="s">
        <v>1099</v>
      </c>
      <c r="L22" s="1138" t="s">
        <v>97</v>
      </c>
      <c r="M22" s="1138" t="s">
        <v>437</v>
      </c>
      <c r="N22" s="1137" t="s">
        <v>1122</v>
      </c>
      <c r="O22" s="1139" t="s">
        <v>1061</v>
      </c>
      <c r="P22" s="1140">
        <v>44561</v>
      </c>
      <c r="Q22" s="1139" t="s">
        <v>1094</v>
      </c>
      <c r="T22" s="1123" t="s">
        <v>1123</v>
      </c>
      <c r="U22" s="1151" t="s">
        <v>1112</v>
      </c>
    </row>
    <row r="23" spans="1:21" ht="409.6" thickBot="1" x14ac:dyDescent="0.4">
      <c r="A23" s="1152">
        <v>15</v>
      </c>
      <c r="B23" s="1134" t="s">
        <v>1134</v>
      </c>
      <c r="C23" s="1136" t="s">
        <v>1052</v>
      </c>
      <c r="D23" s="1136" t="s">
        <v>1129</v>
      </c>
      <c r="E23" s="1136" t="s">
        <v>1076</v>
      </c>
      <c r="F23" s="1137" t="s">
        <v>1055</v>
      </c>
      <c r="G23" s="1137" t="s">
        <v>1121</v>
      </c>
      <c r="H23" s="1138" t="s">
        <v>1057</v>
      </c>
      <c r="I23" s="1138" t="s">
        <v>275</v>
      </c>
      <c r="J23" s="1138" t="s">
        <v>1058</v>
      </c>
      <c r="K23" s="1137" t="s">
        <v>1099</v>
      </c>
      <c r="L23" s="1138" t="s">
        <v>97</v>
      </c>
      <c r="M23" s="1138" t="s">
        <v>437</v>
      </c>
      <c r="N23" s="1137" t="s">
        <v>1122</v>
      </c>
      <c r="O23" s="1139" t="s">
        <v>1061</v>
      </c>
      <c r="P23" s="1140">
        <v>44561</v>
      </c>
      <c r="Q23" s="1139" t="s">
        <v>1094</v>
      </c>
      <c r="T23" s="1123" t="s">
        <v>1123</v>
      </c>
      <c r="U23" s="1151" t="s">
        <v>1131</v>
      </c>
    </row>
    <row r="24" spans="1:21" ht="409.6" thickBot="1" x14ac:dyDescent="0.4">
      <c r="A24" s="1152">
        <v>16</v>
      </c>
      <c r="B24" s="1134" t="s">
        <v>1135</v>
      </c>
      <c r="C24" s="1136" t="s">
        <v>1065</v>
      </c>
      <c r="D24" s="1136" t="s">
        <v>1114</v>
      </c>
      <c r="E24" s="1136" t="s">
        <v>1076</v>
      </c>
      <c r="F24" s="1137" t="s">
        <v>1090</v>
      </c>
      <c r="G24" s="1137" t="s">
        <v>1098</v>
      </c>
      <c r="H24" s="1138" t="s">
        <v>1069</v>
      </c>
      <c r="I24" s="1138" t="s">
        <v>272</v>
      </c>
      <c r="J24" s="1138" t="s">
        <v>1096</v>
      </c>
      <c r="K24" s="1137" t="s">
        <v>1099</v>
      </c>
      <c r="L24" s="1138" t="s">
        <v>97</v>
      </c>
      <c r="M24" s="1138" t="s">
        <v>454</v>
      </c>
      <c r="N24" s="1137" t="s">
        <v>1100</v>
      </c>
      <c r="O24" s="1139" t="s">
        <v>1061</v>
      </c>
      <c r="P24" s="1140">
        <v>44561</v>
      </c>
      <c r="Q24" s="1139" t="s">
        <v>1094</v>
      </c>
      <c r="T24" s="1123" t="s">
        <v>1101</v>
      </c>
      <c r="U24" s="1151" t="s">
        <v>1136</v>
      </c>
    </row>
    <row r="25" spans="1:21" ht="409.6" thickBot="1" x14ac:dyDescent="0.4">
      <c r="A25" s="1152">
        <v>17</v>
      </c>
      <c r="B25" s="1135" t="s">
        <v>1137</v>
      </c>
      <c r="C25" s="1136" t="s">
        <v>1052</v>
      </c>
      <c r="D25" s="1136" t="s">
        <v>1118</v>
      </c>
      <c r="E25" s="1136" t="s">
        <v>1076</v>
      </c>
      <c r="F25" s="1137" t="s">
        <v>1055</v>
      </c>
      <c r="G25" s="1137" t="s">
        <v>1121</v>
      </c>
      <c r="H25" s="1138" t="s">
        <v>1057</v>
      </c>
      <c r="I25" s="1138" t="s">
        <v>275</v>
      </c>
      <c r="J25" s="1138" t="s">
        <v>1058</v>
      </c>
      <c r="K25" s="1137" t="s">
        <v>1099</v>
      </c>
      <c r="L25" s="1138" t="s">
        <v>97</v>
      </c>
      <c r="M25" s="1138" t="s">
        <v>437</v>
      </c>
      <c r="N25" s="1137" t="s">
        <v>1122</v>
      </c>
      <c r="O25" s="1139" t="s">
        <v>1061</v>
      </c>
      <c r="P25" s="1140">
        <v>44561</v>
      </c>
      <c r="Q25" s="1139" t="s">
        <v>1094</v>
      </c>
      <c r="T25" s="1123" t="s">
        <v>1101</v>
      </c>
      <c r="U25" s="1151" t="s">
        <v>1116</v>
      </c>
    </row>
    <row r="26" spans="1:21" ht="409.6" thickBot="1" x14ac:dyDescent="0.4">
      <c r="A26" s="1152">
        <v>18</v>
      </c>
      <c r="B26" s="1135" t="s">
        <v>1138</v>
      </c>
      <c r="C26" s="1136" t="s">
        <v>1075</v>
      </c>
      <c r="D26" s="1136" t="s">
        <v>1136</v>
      </c>
      <c r="E26" s="1136" t="s">
        <v>1076</v>
      </c>
      <c r="F26" s="1137" t="s">
        <v>1139</v>
      </c>
      <c r="G26" s="1137" t="s">
        <v>1140</v>
      </c>
      <c r="H26" s="1138" t="s">
        <v>1069</v>
      </c>
      <c r="I26" s="1138" t="s">
        <v>275</v>
      </c>
      <c r="J26" s="1138" t="s">
        <v>1058</v>
      </c>
      <c r="K26" s="1137" t="s">
        <v>1099</v>
      </c>
      <c r="L26" s="1138" t="s">
        <v>97</v>
      </c>
      <c r="M26" s="1138" t="s">
        <v>437</v>
      </c>
      <c r="N26" s="1137" t="s">
        <v>1122</v>
      </c>
      <c r="O26" s="1139" t="s">
        <v>1061</v>
      </c>
      <c r="P26" s="1140">
        <v>44561</v>
      </c>
      <c r="Q26" s="1139" t="s">
        <v>1094</v>
      </c>
      <c r="T26" s="1150" t="s">
        <v>1126</v>
      </c>
    </row>
  </sheetData>
  <sheetProtection algorithmName="SHA-512" hashValue="XTuOdLP+h/yLTKjjeC6dHnRENvEw+OJmhIVCvBmthT5meRkt5RKMtKb4GhAQfh5+1smK79FHp/9wluQvlJq8bQ==" saltValue="nmP7/aquoHrwQXU58cA8EQ==" spinCount="100000" sheet="1" objects="1" scenarios="1"/>
  <mergeCells count="65">
    <mergeCell ref="M17:M18"/>
    <mergeCell ref="N17:N18"/>
    <mergeCell ref="O17:O18"/>
    <mergeCell ref="P17:P18"/>
    <mergeCell ref="Q17:Q18"/>
    <mergeCell ref="F17:F18"/>
    <mergeCell ref="G17:G18"/>
    <mergeCell ref="H17:H18"/>
    <mergeCell ref="I17:I18"/>
    <mergeCell ref="J17:J18"/>
    <mergeCell ref="L17:L18"/>
    <mergeCell ref="M15:M16"/>
    <mergeCell ref="N15:N16"/>
    <mergeCell ref="O15:O16"/>
    <mergeCell ref="P15:P16"/>
    <mergeCell ref="Q15:Q16"/>
    <mergeCell ref="A17:A18"/>
    <mergeCell ref="B17:B18"/>
    <mergeCell ref="C17:C18"/>
    <mergeCell ref="D17:D18"/>
    <mergeCell ref="E17:E18"/>
    <mergeCell ref="F15:F16"/>
    <mergeCell ref="G15:G16"/>
    <mergeCell ref="H15:H16"/>
    <mergeCell ref="I15:I16"/>
    <mergeCell ref="J15:J16"/>
    <mergeCell ref="L15:L16"/>
    <mergeCell ref="M13:M14"/>
    <mergeCell ref="N13:N14"/>
    <mergeCell ref="O13:O14"/>
    <mergeCell ref="P13:P14"/>
    <mergeCell ref="Q13:Q14"/>
    <mergeCell ref="A15:A16"/>
    <mergeCell ref="B15:B16"/>
    <mergeCell ref="C15:C16"/>
    <mergeCell ref="D15:D16"/>
    <mergeCell ref="E15:E16"/>
    <mergeCell ref="F13:F14"/>
    <mergeCell ref="G13:G14"/>
    <mergeCell ref="H13:H14"/>
    <mergeCell ref="I13:I14"/>
    <mergeCell ref="J13:J14"/>
    <mergeCell ref="L13:L14"/>
    <mergeCell ref="M4:M7"/>
    <mergeCell ref="N4:N7"/>
    <mergeCell ref="O4:O7"/>
    <mergeCell ref="P4:P7"/>
    <mergeCell ref="Q4:Q7"/>
    <mergeCell ref="A13:A14"/>
    <mergeCell ref="B13:B14"/>
    <mergeCell ref="C13:C14"/>
    <mergeCell ref="D13:D14"/>
    <mergeCell ref="E13:E14"/>
    <mergeCell ref="G4:G7"/>
    <mergeCell ref="H4:H7"/>
    <mergeCell ref="I4:I7"/>
    <mergeCell ref="J4:J7"/>
    <mergeCell ref="K4:K7"/>
    <mergeCell ref="L4:L7"/>
    <mergeCell ref="A4:A7"/>
    <mergeCell ref="B4:B7"/>
    <mergeCell ref="C4:C7"/>
    <mergeCell ref="D4:D7"/>
    <mergeCell ref="E4:E7"/>
    <mergeCell ref="F4:F7"/>
  </mergeCells>
  <dataValidations count="25">
    <dataValidation type="list" allowBlank="1" showInputMessage="1" showErrorMessage="1" sqref="J4:J26">
      <formula1>$AG$8:$AG$11</formula1>
    </dataValidation>
    <dataValidation type="list" allowBlank="1" showInputMessage="1" showErrorMessage="1" sqref="M4:M26">
      <formula1>$AE$8:$AE$10</formula1>
    </dataValidation>
    <dataValidation type="list" allowBlank="1" showInputMessage="1" showErrorMessage="1" sqref="L4:L26">
      <formula1>$AD$8:$AD$11</formula1>
    </dataValidation>
    <dataValidation type="list" allowBlank="1" showInputMessage="1" showErrorMessage="1" sqref="I4:I26">
      <formula1>$AC$8:$AC$12</formula1>
    </dataValidation>
    <dataValidation type="list" allowBlank="1" showInputMessage="1" showErrorMessage="1" sqref="H4:H26">
      <formula1>$AB$8:$AB$12</formula1>
    </dataValidation>
    <dataValidation type="list" allowBlank="1" showInputMessage="1" showErrorMessage="1" sqref="E4:E26">
      <formula1>$AA$8:$AA$12</formula1>
    </dataValidation>
    <dataValidation type="list" allowBlank="1" showInputMessage="1" showErrorMessage="1" sqref="D4:D26">
      <formula1>procesos</formula1>
    </dataValidation>
    <dataValidation allowBlank="1" showInputMessage="1" showErrorMessage="1" promptTitle="Riesgo Inherente" prompt="Riesgo Inherente se determina con base en los valores que toma la probabilidad y el impacto en la mapa de calor." sqref="J3"/>
    <dataValidation allowBlank="1" showInputMessage="1" showErrorMessage="1" promptTitle="Indicador" prompt="Relacione los indicadores de eficiencia y efectividad definidos para evaluar el control, ej: (# actividades cumplidas / # actividades programadas) x 100" sqref="Q3"/>
    <dataValidation allowBlank="1" showInputMessage="1" showErrorMessage="1" promptTitle="Tiempo" prompt="Indique la fecha en que se encuentran disponibles y activos los controles." sqref="P3"/>
    <dataValidation allowBlank="1" showInputMessage="1" showErrorMessage="1" promptTitle="Soporte" prompt="Enumere las acciones que soportan las actividades de control implementadas, ej: &quot;procedimiento para la gestión y protección de contraseñas&quot;." sqref="N3"/>
    <dataValidation allowBlank="1" showInputMessage="1" showErrorMessage="1" promptTitle="Responsable" prompt="Nombre del responsable de llevar a cabo los controles" sqref="O3"/>
    <dataValidation allowBlank="1" showInputMessage="1" showErrorMessage="1" promptTitle="Opción Tratamiento " prompt="Es la decisión que se toma frente a un determinado nivel de riesgo, dicha decisión puede ser aceptar, reducir o evitar" sqref="M3"/>
    <dataValidation allowBlank="1" showInputMessage="1" showErrorMessage="1" promptTitle="Actividades de Control " prompt="Relacione las actividades de control definidas para mitigar el riesgo, de acuerdo al Anexo A de la norma ISO 27001-2013" sqref="K3"/>
    <dataValidation allowBlank="1" showInputMessage="1" showErrorMessage="1" promptTitle="Riesgo Residual" prompt="Es el resultado de aplicar la efectividad de los controles al riesgo inherente." sqref="L3"/>
    <dataValidation allowBlank="1" showInputMessage="1" showErrorMessage="1" promptTitle="Impacto" prompt="Consecuencia económica y reputacional que se genera por la materialización del riesgo._x000a_Indique el nivel de impacto utilizando los criterios de la tabla 5 del Manual de gestión de riesgos de seguridad digital._x000a_" sqref="I3"/>
    <dataValidation allowBlank="1" showInputMessage="1" showErrorMessage="1" promptTitle="Probabilidad" prompt="Se entiende como la posibilidad de ocurrencia del riesgo." sqref="H3"/>
    <dataValidation allowBlank="1" showInputMessage="1" showErrorMessage="1" promptTitle="Vulnerabilidades" prompt="Representan la debilidad de un activo o de un control que puede ser explotada por una o más amenazas." sqref="G3"/>
    <dataValidation allowBlank="1" showInputMessage="1" showErrorMessage="1" promptTitle="Amenazas" prompt="Indique brevemente la(s) amenazas(s): ataques (fraude, robo, virus), sucesos físicos (incendios, inundaciones) o negligencia y decisiones institucionales (mal manejo de contraseñas, no usar cifrado). Pueden ser tanto internas como externas" sqref="F3"/>
    <dataValidation type="list" allowBlank="1" showInputMessage="1" showErrorMessage="1" sqref="C4 C17:C26 C8:C15">
      <formula1>$Y$8:$Y$10</formula1>
    </dataValidation>
    <dataValidation allowBlank="1" showInputMessage="1" showErrorMessage="1" promptTitle="Descripción del Riesgo " prompt="Identifique el riesgo, teniendo en cuenta 1 de los 3 valores que puede tener:_x000a_• Pérdida confidencialidad _x000a_• Pérdida integridad _x000a_• Pérdida disponibilidad,_x000a_de acuerdo a la calificación obtenida por el activo de inf. en la matriz activos de información_x000a_" sqref="C3"/>
    <dataValidation allowBlank="1" showInputMessage="1" showErrorMessage="1" promptTitle="Tipo" prompt="Tipo de activo que cualifica el activo de información: información, hardware, software, servicios, recursos humanos, de acuerdo a la asignación dada al activo en la matriz de activos de información" sqref="E3"/>
    <dataValidation allowBlank="1" showInputMessage="1" showErrorMessage="1" promptTitle="Activo" prompt="Nombre asignado al activo de información, en la matriz de activos de información." sqref="B3"/>
    <dataValidation allowBlank="1" showInputMessage="1" showErrorMessage="1" promptTitle="No." prompt="Numero consecutivo asignado al activo de información, en la matriz de activos de información." sqref="A3"/>
    <dataValidation allowBlank="1" showInputMessage="1" showErrorMessage="1" promptTitle="Proceso" prompt="Elija en la lista el proceso al cual pertenece el activo de información." sqref="D3"/>
  </dataValidations>
  <pageMargins left="0.70866141732283472" right="0.70866141732283472" top="0.74803149606299213" bottom="0.74803149606299213" header="0.31496062992125984" footer="0.31496062992125984"/>
  <pageSetup paperSize="5" scale="37"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6" tint="-0.249977111117893"/>
  </sheetPr>
  <dimension ref="A1:AN36"/>
  <sheetViews>
    <sheetView showGridLines="0" view="pageBreakPreview" zoomScale="85" zoomScaleNormal="70" zoomScaleSheetLayoutView="85" workbookViewId="0">
      <pane xSplit="2" ySplit="8" topLeftCell="C16"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53125" defaultRowHeight="14.5" x14ac:dyDescent="0.35"/>
  <cols>
    <col min="1" max="1" width="4.1796875" style="139" customWidth="1"/>
    <col min="2" max="2" width="60.54296875" style="140" customWidth="1"/>
    <col min="3" max="3" width="11.453125" style="93" bestFit="1" customWidth="1"/>
    <col min="4" max="4" width="10.54296875" style="93" bestFit="1" customWidth="1"/>
    <col min="5" max="5" width="11.453125" style="93"/>
    <col min="6" max="14" width="10.54296875" style="93" bestFit="1" customWidth="1"/>
    <col min="15" max="15" width="1.453125" style="93" customWidth="1"/>
    <col min="16" max="16384" width="11.453125" style="93"/>
  </cols>
  <sheetData>
    <row r="1" spans="1:40" s="158" customFormat="1" ht="18.649999999999999" customHeight="1" x14ac:dyDescent="0.35">
      <c r="A1" s="827" t="s">
        <v>66</v>
      </c>
      <c r="B1" s="828"/>
      <c r="C1" s="828"/>
      <c r="D1" s="828"/>
      <c r="E1" s="828"/>
      <c r="F1" s="828"/>
      <c r="G1" s="828"/>
      <c r="H1" s="828"/>
      <c r="I1" s="828"/>
      <c r="J1" s="828"/>
      <c r="K1" s="828"/>
      <c r="L1" s="833" t="s">
        <v>58</v>
      </c>
      <c r="M1" s="834"/>
      <c r="N1" s="835"/>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7"/>
    </row>
    <row r="2" spans="1:40" s="158" customFormat="1" ht="15.75" customHeight="1" x14ac:dyDescent="0.35">
      <c r="A2" s="829"/>
      <c r="B2" s="830"/>
      <c r="C2" s="830"/>
      <c r="D2" s="830"/>
      <c r="E2" s="830"/>
      <c r="F2" s="830"/>
      <c r="G2" s="830"/>
      <c r="H2" s="830"/>
      <c r="I2" s="830"/>
      <c r="J2" s="830"/>
      <c r="K2" s="830"/>
      <c r="L2" s="836"/>
      <c r="M2" s="837"/>
      <c r="N2" s="838"/>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7"/>
    </row>
    <row r="3" spans="1:40" s="158" customFormat="1" ht="25.5" customHeight="1" thickBot="1" x14ac:dyDescent="0.4">
      <c r="A3" s="831"/>
      <c r="B3" s="832"/>
      <c r="C3" s="832"/>
      <c r="D3" s="832"/>
      <c r="E3" s="832"/>
      <c r="F3" s="832"/>
      <c r="G3" s="832"/>
      <c r="H3" s="832"/>
      <c r="I3" s="832"/>
      <c r="J3" s="832"/>
      <c r="K3" s="832"/>
      <c r="L3" s="839"/>
      <c r="M3" s="840"/>
      <c r="N3" s="841"/>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7"/>
    </row>
    <row r="4" spans="1:40" s="150" customFormat="1" ht="15" thickBot="1" x14ac:dyDescent="0.4">
      <c r="A4" s="159"/>
      <c r="B4" s="160"/>
    </row>
    <row r="5" spans="1:40" s="150" customFormat="1" ht="28.5" customHeight="1" thickBot="1" x14ac:dyDescent="0.4">
      <c r="A5" s="824" t="s">
        <v>67</v>
      </c>
      <c r="B5" s="825"/>
      <c r="C5" s="825"/>
      <c r="D5" s="825"/>
      <c r="E5" s="825"/>
      <c r="F5" s="825"/>
      <c r="G5" s="825"/>
      <c r="H5" s="825"/>
      <c r="I5" s="825"/>
      <c r="J5" s="825"/>
      <c r="K5" s="825"/>
      <c r="L5" s="825"/>
      <c r="M5" s="825"/>
      <c r="N5" s="826"/>
    </row>
    <row r="6" spans="1:40" s="150" customFormat="1" ht="18.75" customHeight="1" thickBot="1" x14ac:dyDescent="0.4">
      <c r="A6" s="853" t="s">
        <v>68</v>
      </c>
      <c r="B6" s="854"/>
      <c r="C6" s="846" t="s">
        <v>69</v>
      </c>
      <c r="D6" s="847"/>
      <c r="E6" s="847"/>
      <c r="F6" s="847"/>
      <c r="G6" s="847"/>
      <c r="H6" s="847"/>
      <c r="I6" s="847"/>
      <c r="J6" s="847"/>
      <c r="K6" s="847"/>
      <c r="L6" s="847"/>
      <c r="M6" s="847"/>
      <c r="N6" s="848"/>
    </row>
    <row r="7" spans="1:40" s="150" customFormat="1" ht="20.25" customHeight="1" x14ac:dyDescent="0.35">
      <c r="A7" s="851" t="s">
        <v>70</v>
      </c>
      <c r="B7" s="852"/>
      <c r="C7" s="96">
        <v>1</v>
      </c>
      <c r="D7" s="97">
        <v>2</v>
      </c>
      <c r="E7" s="96">
        <v>3</v>
      </c>
      <c r="F7" s="96">
        <v>4</v>
      </c>
      <c r="G7" s="96">
        <v>5</v>
      </c>
      <c r="H7" s="96">
        <v>6</v>
      </c>
      <c r="I7" s="96">
        <v>7</v>
      </c>
      <c r="J7" s="96">
        <v>8</v>
      </c>
      <c r="K7" s="96">
        <v>9</v>
      </c>
      <c r="L7" s="96">
        <v>10</v>
      </c>
      <c r="M7" s="96">
        <v>11</v>
      </c>
      <c r="N7" s="96">
        <v>12</v>
      </c>
    </row>
    <row r="8" spans="1:40" s="150" customFormat="1" ht="16.5" customHeight="1" thickBot="1" x14ac:dyDescent="0.4">
      <c r="A8" s="849" t="s">
        <v>71</v>
      </c>
      <c r="B8" s="850"/>
      <c r="C8" s="98" t="s">
        <v>72</v>
      </c>
      <c r="D8" s="99" t="s">
        <v>72</v>
      </c>
      <c r="E8" s="98" t="s">
        <v>72</v>
      </c>
      <c r="F8" s="98" t="s">
        <v>72</v>
      </c>
      <c r="G8" s="98" t="s">
        <v>72</v>
      </c>
      <c r="H8" s="98" t="s">
        <v>72</v>
      </c>
      <c r="I8" s="98" t="s">
        <v>72</v>
      </c>
      <c r="J8" s="98" t="s">
        <v>72</v>
      </c>
      <c r="K8" s="98" t="s">
        <v>72</v>
      </c>
      <c r="L8" s="98" t="s">
        <v>72</v>
      </c>
      <c r="M8" s="98" t="s">
        <v>72</v>
      </c>
      <c r="N8" s="100" t="s">
        <v>72</v>
      </c>
    </row>
    <row r="9" spans="1:40" ht="18.75" customHeight="1" x14ac:dyDescent="0.35">
      <c r="A9" s="272">
        <v>1</v>
      </c>
      <c r="B9" s="273" t="s">
        <v>73</v>
      </c>
      <c r="C9" s="141" t="s">
        <v>476</v>
      </c>
      <c r="D9" s="142"/>
      <c r="E9" s="143"/>
      <c r="F9" s="143"/>
      <c r="G9" s="143"/>
      <c r="H9" s="143"/>
      <c r="I9" s="143"/>
      <c r="J9" s="143"/>
      <c r="K9" s="143"/>
      <c r="L9" s="143"/>
      <c r="M9" s="143"/>
      <c r="N9" s="144"/>
    </row>
    <row r="10" spans="1:40" ht="18.75" customHeight="1" x14ac:dyDescent="0.35">
      <c r="A10" s="274">
        <v>2</v>
      </c>
      <c r="B10" s="275" t="s">
        <v>74</v>
      </c>
      <c r="C10" s="141" t="s">
        <v>476</v>
      </c>
      <c r="D10" s="142"/>
      <c r="E10" s="145"/>
      <c r="F10" s="141"/>
      <c r="G10" s="141"/>
      <c r="H10" s="141"/>
      <c r="I10" s="141"/>
      <c r="J10" s="141"/>
      <c r="K10" s="141"/>
      <c r="L10" s="141"/>
      <c r="M10" s="141"/>
      <c r="N10" s="141"/>
    </row>
    <row r="11" spans="1:40" ht="18.75" customHeight="1" x14ac:dyDescent="0.35">
      <c r="A11" s="274">
        <v>3</v>
      </c>
      <c r="B11" s="275" t="s">
        <v>75</v>
      </c>
      <c r="C11" s="141" t="s">
        <v>476</v>
      </c>
      <c r="D11" s="142"/>
      <c r="E11" s="145"/>
      <c r="F11" s="141"/>
      <c r="G11" s="141"/>
      <c r="H11" s="141"/>
      <c r="I11" s="141"/>
      <c r="J11" s="141"/>
      <c r="K11" s="141"/>
      <c r="L11" s="141"/>
      <c r="M11" s="141"/>
      <c r="N11" s="141"/>
    </row>
    <row r="12" spans="1:40" ht="18.75" customHeight="1" x14ac:dyDescent="0.35">
      <c r="A12" s="274">
        <v>4</v>
      </c>
      <c r="B12" s="275" t="s">
        <v>76</v>
      </c>
      <c r="C12" s="141" t="s">
        <v>477</v>
      </c>
      <c r="D12" s="142"/>
      <c r="E12" s="145"/>
      <c r="F12" s="141"/>
      <c r="G12" s="141"/>
      <c r="H12" s="141"/>
      <c r="I12" s="141"/>
      <c r="J12" s="141"/>
      <c r="K12" s="141"/>
      <c r="L12" s="141"/>
      <c r="M12" s="141"/>
      <c r="N12" s="141"/>
    </row>
    <row r="13" spans="1:40" ht="18.75" customHeight="1" x14ac:dyDescent="0.35">
      <c r="A13" s="274">
        <v>5</v>
      </c>
      <c r="B13" s="275" t="s">
        <v>77</v>
      </c>
      <c r="C13" s="141" t="s">
        <v>477</v>
      </c>
      <c r="D13" s="142"/>
      <c r="E13" s="145"/>
      <c r="F13" s="141"/>
      <c r="G13" s="141"/>
      <c r="H13" s="141"/>
      <c r="I13" s="141"/>
      <c r="J13" s="141"/>
      <c r="K13" s="141"/>
      <c r="L13" s="141"/>
      <c r="M13" s="141"/>
      <c r="N13" s="141"/>
    </row>
    <row r="14" spans="1:40" ht="18.75" customHeight="1" x14ac:dyDescent="0.35">
      <c r="A14" s="274">
        <v>6</v>
      </c>
      <c r="B14" s="275" t="s">
        <v>78</v>
      </c>
      <c r="C14" s="141" t="s">
        <v>477</v>
      </c>
      <c r="D14" s="142"/>
      <c r="E14" s="145"/>
      <c r="F14" s="141"/>
      <c r="G14" s="141"/>
      <c r="H14" s="141"/>
      <c r="I14" s="141"/>
      <c r="J14" s="141"/>
      <c r="K14" s="141"/>
      <c r="L14" s="141"/>
      <c r="M14" s="141"/>
      <c r="N14" s="141"/>
    </row>
    <row r="15" spans="1:40" ht="18.75" customHeight="1" x14ac:dyDescent="0.35">
      <c r="A15" s="274">
        <v>7</v>
      </c>
      <c r="B15" s="275" t="s">
        <v>79</v>
      </c>
      <c r="C15" s="141" t="s">
        <v>477</v>
      </c>
      <c r="D15" s="142"/>
      <c r="E15" s="145"/>
      <c r="F15" s="141"/>
      <c r="G15" s="141"/>
      <c r="H15" s="141"/>
      <c r="I15" s="141"/>
      <c r="J15" s="141"/>
      <c r="K15" s="141"/>
      <c r="L15" s="141"/>
      <c r="M15" s="141"/>
      <c r="N15" s="141"/>
    </row>
    <row r="16" spans="1:40" ht="33" customHeight="1" x14ac:dyDescent="0.35">
      <c r="A16" s="274">
        <v>8</v>
      </c>
      <c r="B16" s="275" t="s">
        <v>80</v>
      </c>
      <c r="C16" s="141" t="s">
        <v>477</v>
      </c>
      <c r="D16" s="142"/>
      <c r="E16" s="145"/>
      <c r="F16" s="141"/>
      <c r="G16" s="141"/>
      <c r="H16" s="141"/>
      <c r="I16" s="141"/>
      <c r="J16" s="141"/>
      <c r="K16" s="141"/>
      <c r="L16" s="141"/>
      <c r="M16" s="141"/>
      <c r="N16" s="141"/>
    </row>
    <row r="17" spans="1:14" ht="18.75" customHeight="1" x14ac:dyDescent="0.35">
      <c r="A17" s="274">
        <v>9</v>
      </c>
      <c r="B17" s="275" t="s">
        <v>81</v>
      </c>
      <c r="C17" s="141" t="s">
        <v>477</v>
      </c>
      <c r="D17" s="142"/>
      <c r="E17" s="145"/>
      <c r="F17" s="141"/>
      <c r="G17" s="141"/>
      <c r="H17" s="141"/>
      <c r="I17" s="141"/>
      <c r="J17" s="141"/>
      <c r="K17" s="141"/>
      <c r="L17" s="141"/>
      <c r="M17" s="141"/>
      <c r="N17" s="141"/>
    </row>
    <row r="18" spans="1:14" ht="18.75" customHeight="1" x14ac:dyDescent="0.35">
      <c r="A18" s="274">
        <v>10</v>
      </c>
      <c r="B18" s="275" t="s">
        <v>82</v>
      </c>
      <c r="C18" s="141" t="s">
        <v>477</v>
      </c>
      <c r="D18" s="142"/>
      <c r="E18" s="145"/>
      <c r="F18" s="141"/>
      <c r="G18" s="141"/>
      <c r="H18" s="141"/>
      <c r="I18" s="141"/>
      <c r="J18" s="141"/>
      <c r="K18" s="141"/>
      <c r="L18" s="141"/>
      <c r="M18" s="141"/>
      <c r="N18" s="141"/>
    </row>
    <row r="19" spans="1:14" ht="18.75" customHeight="1" x14ac:dyDescent="0.35">
      <c r="A19" s="274">
        <v>11</v>
      </c>
      <c r="B19" s="275" t="s">
        <v>83</v>
      </c>
      <c r="C19" s="141" t="s">
        <v>477</v>
      </c>
      <c r="D19" s="142"/>
      <c r="E19" s="145"/>
      <c r="F19" s="141"/>
      <c r="G19" s="141"/>
      <c r="H19" s="141"/>
      <c r="I19" s="141"/>
      <c r="J19" s="141"/>
      <c r="K19" s="141"/>
      <c r="L19" s="141"/>
      <c r="M19" s="141"/>
      <c r="N19" s="141"/>
    </row>
    <row r="20" spans="1:14" ht="18.75" customHeight="1" x14ac:dyDescent="0.35">
      <c r="A20" s="274">
        <v>12</v>
      </c>
      <c r="B20" s="275" t="s">
        <v>84</v>
      </c>
      <c r="C20" s="141" t="s">
        <v>476</v>
      </c>
      <c r="D20" s="142"/>
      <c r="E20" s="145"/>
      <c r="F20" s="141"/>
      <c r="G20" s="141"/>
      <c r="H20" s="141"/>
      <c r="I20" s="141"/>
      <c r="J20" s="141"/>
      <c r="K20" s="141"/>
      <c r="L20" s="141"/>
      <c r="M20" s="141"/>
      <c r="N20" s="141"/>
    </row>
    <row r="21" spans="1:14" ht="18.75" customHeight="1" x14ac:dyDescent="0.35">
      <c r="A21" s="274">
        <v>13</v>
      </c>
      <c r="B21" s="275" t="s">
        <v>85</v>
      </c>
      <c r="C21" s="141" t="s">
        <v>477</v>
      </c>
      <c r="D21" s="142"/>
      <c r="E21" s="145"/>
      <c r="F21" s="141"/>
      <c r="G21" s="141"/>
      <c r="H21" s="141"/>
      <c r="I21" s="141"/>
      <c r="J21" s="141"/>
      <c r="K21" s="141"/>
      <c r="L21" s="141"/>
      <c r="M21" s="141"/>
      <c r="N21" s="141"/>
    </row>
    <row r="22" spans="1:14" ht="18.75" customHeight="1" x14ac:dyDescent="0.35">
      <c r="A22" s="274">
        <v>14</v>
      </c>
      <c r="B22" s="275" t="s">
        <v>86</v>
      </c>
      <c r="C22" s="141" t="s">
        <v>477</v>
      </c>
      <c r="D22" s="142"/>
      <c r="E22" s="145"/>
      <c r="F22" s="141"/>
      <c r="G22" s="141"/>
      <c r="H22" s="141"/>
      <c r="I22" s="141"/>
      <c r="J22" s="141"/>
      <c r="K22" s="141"/>
      <c r="L22" s="141"/>
      <c r="M22" s="141"/>
      <c r="N22" s="141"/>
    </row>
    <row r="23" spans="1:14" ht="18.75" customHeight="1" x14ac:dyDescent="0.35">
      <c r="A23" s="274">
        <v>15</v>
      </c>
      <c r="B23" s="275" t="s">
        <v>87</v>
      </c>
      <c r="C23" s="141" t="s">
        <v>477</v>
      </c>
      <c r="D23" s="142"/>
      <c r="E23" s="145"/>
      <c r="F23" s="141"/>
      <c r="G23" s="141"/>
      <c r="H23" s="141"/>
      <c r="I23" s="141"/>
      <c r="J23" s="141"/>
      <c r="K23" s="141"/>
      <c r="L23" s="141"/>
      <c r="M23" s="141"/>
      <c r="N23" s="141"/>
    </row>
    <row r="24" spans="1:14" ht="18.75" customHeight="1" x14ac:dyDescent="0.35">
      <c r="A24" s="274">
        <v>16</v>
      </c>
      <c r="B24" s="275" t="s">
        <v>88</v>
      </c>
      <c r="C24" s="141" t="s">
        <v>477</v>
      </c>
      <c r="D24" s="142"/>
      <c r="E24" s="145"/>
      <c r="F24" s="141"/>
      <c r="G24" s="141"/>
      <c r="H24" s="141"/>
      <c r="I24" s="141"/>
      <c r="J24" s="141"/>
      <c r="K24" s="141"/>
      <c r="L24" s="141"/>
      <c r="M24" s="141"/>
      <c r="N24" s="141"/>
    </row>
    <row r="25" spans="1:14" ht="18.75" customHeight="1" x14ac:dyDescent="0.35">
      <c r="A25" s="274">
        <v>17</v>
      </c>
      <c r="B25" s="275" t="s">
        <v>89</v>
      </c>
      <c r="C25" s="141" t="s">
        <v>477</v>
      </c>
      <c r="D25" s="142"/>
      <c r="E25" s="145"/>
      <c r="F25" s="141"/>
      <c r="G25" s="141"/>
      <c r="H25" s="141"/>
      <c r="I25" s="141"/>
      <c r="J25" s="141"/>
      <c r="K25" s="141"/>
      <c r="L25" s="141"/>
      <c r="M25" s="141"/>
      <c r="N25" s="141"/>
    </row>
    <row r="26" spans="1:14" ht="18.75" customHeight="1" x14ac:dyDescent="0.35">
      <c r="A26" s="274">
        <v>18</v>
      </c>
      <c r="B26" s="275" t="s">
        <v>90</v>
      </c>
      <c r="C26" s="141" t="s">
        <v>477</v>
      </c>
      <c r="D26" s="142"/>
      <c r="E26" s="145"/>
      <c r="F26" s="141"/>
      <c r="G26" s="141"/>
      <c r="H26" s="141"/>
      <c r="I26" s="141"/>
      <c r="J26" s="141"/>
      <c r="K26" s="141"/>
      <c r="L26" s="141"/>
      <c r="M26" s="141"/>
      <c r="N26" s="141"/>
    </row>
    <row r="27" spans="1:14" ht="18.75" customHeight="1" thickBot="1" x14ac:dyDescent="0.4">
      <c r="A27" s="276">
        <v>19</v>
      </c>
      <c r="B27" s="277" t="s">
        <v>91</v>
      </c>
      <c r="C27" s="145" t="s">
        <v>477</v>
      </c>
      <c r="D27" s="146"/>
      <c r="E27" s="145"/>
      <c r="F27" s="145"/>
      <c r="G27" s="145"/>
      <c r="H27" s="145"/>
      <c r="I27" s="145"/>
      <c r="J27" s="145"/>
      <c r="K27" s="145"/>
      <c r="L27" s="145"/>
      <c r="M27" s="145"/>
      <c r="N27" s="145"/>
    </row>
    <row r="28" spans="1:14" s="150" customFormat="1" ht="16" thickBot="1" x14ac:dyDescent="0.4">
      <c r="A28" s="842" t="s">
        <v>92</v>
      </c>
      <c r="B28" s="843"/>
      <c r="C28" s="165" t="str">
        <f>IFERROR(IF(C29=0,"",IF(C24="Si",$C$36,IF(C29&gt;12,$C$36,IF(C29&lt;5,$C$34,$C$35)))),"")</f>
        <v>Moderado</v>
      </c>
      <c r="D28" s="165" t="str">
        <f t="shared" ref="D28" si="0">IFERROR(IF(D29=0,"",IF(D24="Si",$C$36,IF(D29&gt;12,$C$36,IF(D29&lt;5,$C$34,$C$35)))),"")</f>
        <v/>
      </c>
      <c r="E28" s="165" t="str">
        <f>IFERROR(IF(E29=0,"",IF(E24="Si",$C$36,IF(E29&gt;12,$C$36,IF(E29&lt;5,$C$34,$C$35)))),"")</f>
        <v/>
      </c>
      <c r="F28" s="165" t="str">
        <f t="shared" ref="F28:N28" si="1">IFERROR(IF(F29=0,"",IF(F24="Si",$C$36,IF(F29&gt;12,$C$36,IF(F29&lt;5,$C$34,$C$35)))),"")</f>
        <v/>
      </c>
      <c r="G28" s="165" t="str">
        <f t="shared" si="1"/>
        <v/>
      </c>
      <c r="H28" s="165" t="str">
        <f t="shared" si="1"/>
        <v/>
      </c>
      <c r="I28" s="165" t="str">
        <f t="shared" si="1"/>
        <v/>
      </c>
      <c r="J28" s="165" t="str">
        <f t="shared" si="1"/>
        <v/>
      </c>
      <c r="K28" s="165" t="str">
        <f t="shared" si="1"/>
        <v/>
      </c>
      <c r="L28" s="165" t="str">
        <f t="shared" si="1"/>
        <v/>
      </c>
      <c r="M28" s="165" t="str">
        <f t="shared" si="1"/>
        <v/>
      </c>
      <c r="N28" s="165" t="str">
        <f t="shared" si="1"/>
        <v/>
      </c>
    </row>
    <row r="29" spans="1:14" s="150" customFormat="1" ht="15.5" x14ac:dyDescent="0.35">
      <c r="A29" s="844" t="s">
        <v>93</v>
      </c>
      <c r="B29" s="845"/>
      <c r="C29" s="163">
        <f t="shared" ref="C29:N29" si="2">COUNTIF(C9:C27,"Si")</f>
        <v>4</v>
      </c>
      <c r="D29" s="163">
        <f t="shared" si="2"/>
        <v>0</v>
      </c>
      <c r="E29" s="163">
        <f t="shared" si="2"/>
        <v>0</v>
      </c>
      <c r="F29" s="163">
        <f t="shared" si="2"/>
        <v>0</v>
      </c>
      <c r="G29" s="163">
        <f t="shared" si="2"/>
        <v>0</v>
      </c>
      <c r="H29" s="163">
        <f t="shared" si="2"/>
        <v>0</v>
      </c>
      <c r="I29" s="163">
        <f t="shared" si="2"/>
        <v>0</v>
      </c>
      <c r="J29" s="163">
        <f t="shared" si="2"/>
        <v>0</v>
      </c>
      <c r="K29" s="163">
        <f t="shared" si="2"/>
        <v>0</v>
      </c>
      <c r="L29" s="163">
        <f t="shared" si="2"/>
        <v>0</v>
      </c>
      <c r="M29" s="163">
        <f t="shared" si="2"/>
        <v>0</v>
      </c>
      <c r="N29" s="164">
        <f t="shared" si="2"/>
        <v>0</v>
      </c>
    </row>
    <row r="30" spans="1:14" s="150" customFormat="1" ht="16" thickBot="1" x14ac:dyDescent="0.4">
      <c r="A30" s="861" t="s">
        <v>94</v>
      </c>
      <c r="B30" s="862"/>
      <c r="C30" s="161">
        <f>COUNTIF(C9:C27,"No")</f>
        <v>15</v>
      </c>
      <c r="D30" s="162">
        <f t="shared" ref="D30:N30" si="3">COUNTIF(D9:D27,"No")</f>
        <v>0</v>
      </c>
      <c r="E30" s="162">
        <f t="shared" si="3"/>
        <v>0</v>
      </c>
      <c r="F30" s="162">
        <f t="shared" si="3"/>
        <v>0</v>
      </c>
      <c r="G30" s="162">
        <f t="shared" si="3"/>
        <v>0</v>
      </c>
      <c r="H30" s="162">
        <f t="shared" si="3"/>
        <v>0</v>
      </c>
      <c r="I30" s="162">
        <f t="shared" si="3"/>
        <v>0</v>
      </c>
      <c r="J30" s="162">
        <f t="shared" si="3"/>
        <v>0</v>
      </c>
      <c r="K30" s="162">
        <f t="shared" si="3"/>
        <v>0</v>
      </c>
      <c r="L30" s="162">
        <f t="shared" si="3"/>
        <v>0</v>
      </c>
      <c r="M30" s="162">
        <f t="shared" si="3"/>
        <v>0</v>
      </c>
      <c r="N30" s="161">
        <f t="shared" si="3"/>
        <v>0</v>
      </c>
    </row>
    <row r="31" spans="1:14" s="150" customFormat="1" ht="16" thickBot="1" x14ac:dyDescent="0.4">
      <c r="A31" s="94"/>
      <c r="B31" s="94"/>
      <c r="C31" s="95"/>
      <c r="D31" s="95"/>
      <c r="E31" s="95"/>
      <c r="F31" s="95"/>
      <c r="G31" s="95"/>
      <c r="H31" s="95"/>
      <c r="I31" s="95"/>
      <c r="J31" s="95"/>
      <c r="K31" s="95"/>
      <c r="L31" s="95"/>
      <c r="M31" s="95"/>
      <c r="N31" s="95"/>
    </row>
    <row r="32" spans="1:14" s="150" customFormat="1" ht="88.5" customHeight="1" x14ac:dyDescent="0.35">
      <c r="A32" s="863" t="s">
        <v>95</v>
      </c>
      <c r="B32" s="864"/>
      <c r="C32" s="865"/>
    </row>
    <row r="33" spans="1:4" s="150" customFormat="1" ht="15" thickBot="1" x14ac:dyDescent="0.4">
      <c r="A33" s="866"/>
      <c r="B33" s="867"/>
      <c r="C33" s="868"/>
    </row>
    <row r="34" spans="1:4" s="153" customFormat="1" ht="24" customHeight="1" thickBot="1" x14ac:dyDescent="0.35">
      <c r="A34" s="151"/>
      <c r="B34" s="152" t="s">
        <v>96</v>
      </c>
      <c r="C34" s="855" t="s">
        <v>97</v>
      </c>
      <c r="D34" s="856"/>
    </row>
    <row r="35" spans="1:4" s="153" customFormat="1" ht="24" customHeight="1" thickBot="1" x14ac:dyDescent="0.35">
      <c r="A35" s="151"/>
      <c r="B35" s="154" t="s">
        <v>98</v>
      </c>
      <c r="C35" s="857" t="s">
        <v>99</v>
      </c>
      <c r="D35" s="858"/>
    </row>
    <row r="36" spans="1:4" s="153" customFormat="1" ht="24" customHeight="1" thickBot="1" x14ac:dyDescent="0.35">
      <c r="A36" s="151"/>
      <c r="B36" s="155" t="s">
        <v>100</v>
      </c>
      <c r="C36" s="859" t="s">
        <v>101</v>
      </c>
      <c r="D36" s="860"/>
    </row>
  </sheetData>
  <sheetProtection algorithmName="SHA-512" hashValue="sGfkHWunv8jTim6D+qo0FBXTNAQiRaS1NoRA1nlPsD2rwvHUXOdoHPAHv48ionwk12sgbfs6XAK/sOgBcqW/ow==" saltValue="FhZL9xv+Dxyn/SH5Cxpnig==" spinCount="100000" sheet="1" objects="1" scenarios="1" formatCells="0" formatColumns="0" formatRows="0" insertColumns="0" insertRows="0" deleteColumns="0" deleteRows="0"/>
  <mergeCells count="14">
    <mergeCell ref="C34:D34"/>
    <mergeCell ref="C35:D35"/>
    <mergeCell ref="C36:D36"/>
    <mergeCell ref="A30:B30"/>
    <mergeCell ref="A32:C33"/>
    <mergeCell ref="A5:N5"/>
    <mergeCell ref="A1:K3"/>
    <mergeCell ref="L1:N3"/>
    <mergeCell ref="A28:B28"/>
    <mergeCell ref="A29:B29"/>
    <mergeCell ref="C6:N6"/>
    <mergeCell ref="A8:B8"/>
    <mergeCell ref="A7:B7"/>
    <mergeCell ref="A6:B6"/>
  </mergeCells>
  <dataValidations count="1">
    <dataValidation type="list" allowBlank="1" showInputMessage="1" showErrorMessage="1" sqref="C9:N27">
      <formula1>"Si,No"</formula1>
    </dataValidation>
  </dataValidations>
  <pageMargins left="0.7" right="0.7" top="0.75" bottom="0.75" header="0.3" footer="0.3"/>
  <pageSetup scale="40" orientation="portrait" r:id="rId1"/>
  <drawing r:id="rId2"/>
  <legacyDrawing r:id="rId3"/>
  <oleObjects>
    <mc:AlternateContent xmlns:mc="http://schemas.openxmlformats.org/markup-compatibility/2006">
      <mc:Choice Requires="x14">
        <oleObject progId="PBrush" shapeId="15363" r:id="rId4">
          <objectPr defaultSize="0" autoPict="0" altText="" r:id="rId5">
            <anchor moveWithCells="1" sizeWithCells="1">
              <from>
                <xdr:col>0</xdr:col>
                <xdr:colOff>69850</xdr:colOff>
                <xdr:row>0</xdr:row>
                <xdr:rowOff>69850</xdr:rowOff>
              </from>
              <to>
                <xdr:col>1</xdr:col>
                <xdr:colOff>552450</xdr:colOff>
                <xdr:row>2</xdr:row>
                <xdr:rowOff>260350</xdr:rowOff>
              </to>
            </anchor>
          </objectPr>
        </oleObject>
      </mc:Choice>
      <mc:Fallback>
        <oleObject progId="PBrush" shapeId="1536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7030A0"/>
  </sheetPr>
  <dimension ref="A1:BH18"/>
  <sheetViews>
    <sheetView showGridLines="0" view="pageBreakPreview" zoomScale="85" zoomScaleNormal="100" zoomScaleSheetLayoutView="85" workbookViewId="0">
      <pane xSplit="2" ySplit="9" topLeftCell="C10"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53125" defaultRowHeight="14.5" x14ac:dyDescent="0.35"/>
  <cols>
    <col min="1" max="1" width="4.1796875" style="139" customWidth="1"/>
    <col min="2" max="2" width="60.54296875" style="140" customWidth="1"/>
    <col min="3" max="3" width="14.1796875" style="93" customWidth="1"/>
    <col min="4" max="4" width="12.26953125" style="93" bestFit="1" customWidth="1"/>
    <col min="5" max="6" width="11.453125" style="93"/>
    <col min="7" max="32" width="10.54296875" style="93" bestFit="1" customWidth="1"/>
    <col min="33" max="33" width="11.453125" style="93"/>
    <col min="34" max="34" width="1.453125" style="93" customWidth="1"/>
    <col min="35" max="35" width="9.54296875" style="93" hidden="1" customWidth="1"/>
    <col min="36" max="16384" width="11.453125" style="93"/>
  </cols>
  <sheetData>
    <row r="1" spans="1:60" s="158" customFormat="1" ht="18.649999999999999" customHeight="1" x14ac:dyDescent="0.35">
      <c r="A1" s="827" t="s">
        <v>66</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33" t="s">
        <v>58</v>
      </c>
      <c r="AF1" s="834"/>
      <c r="AG1" s="835"/>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7"/>
    </row>
    <row r="2" spans="1:60" s="158" customFormat="1" ht="15.75" customHeight="1" x14ac:dyDescent="0.35">
      <c r="A2" s="829"/>
      <c r="B2" s="830"/>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6"/>
      <c r="AF2" s="837"/>
      <c r="AG2" s="838"/>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row>
    <row r="3" spans="1:60" s="158" customFormat="1" ht="40.5" customHeight="1" thickBot="1" x14ac:dyDescent="0.4">
      <c r="A3" s="831"/>
      <c r="B3" s="832"/>
      <c r="C3" s="832"/>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839"/>
      <c r="AF3" s="840"/>
      <c r="AG3" s="841"/>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7"/>
    </row>
    <row r="4" spans="1:60" s="150" customFormat="1" ht="9.75" customHeight="1" x14ac:dyDescent="0.35">
      <c r="A4" s="159"/>
      <c r="B4" s="160"/>
    </row>
    <row r="5" spans="1:60" s="150" customFormat="1" ht="9" customHeight="1" thickBot="1" x14ac:dyDescent="0.4">
      <c r="A5" s="171"/>
      <c r="B5" s="160"/>
    </row>
    <row r="6" spans="1:60" s="150" customFormat="1" ht="28.5" customHeight="1" thickBot="1" x14ac:dyDescent="0.4">
      <c r="A6" s="824" t="s">
        <v>102</v>
      </c>
      <c r="B6" s="825"/>
      <c r="C6" s="825"/>
      <c r="D6" s="825"/>
      <c r="E6" s="825"/>
      <c r="F6" s="825"/>
      <c r="G6" s="825"/>
      <c r="H6" s="825"/>
      <c r="I6" s="825"/>
      <c r="J6" s="825"/>
      <c r="K6" s="825"/>
      <c r="L6" s="825"/>
      <c r="M6" s="825"/>
      <c r="N6" s="873"/>
      <c r="O6" s="873"/>
      <c r="P6" s="873"/>
      <c r="Q6" s="873"/>
      <c r="R6" s="873"/>
      <c r="S6" s="873"/>
      <c r="T6" s="873"/>
      <c r="U6" s="873"/>
      <c r="V6" s="873"/>
      <c r="W6" s="873"/>
      <c r="X6" s="873"/>
      <c r="Y6" s="873"/>
      <c r="Z6" s="873"/>
      <c r="AA6" s="873"/>
      <c r="AB6" s="873"/>
      <c r="AC6" s="873"/>
      <c r="AD6" s="873"/>
      <c r="AE6" s="873"/>
      <c r="AF6" s="873"/>
      <c r="AG6" s="826"/>
    </row>
    <row r="7" spans="1:60" s="150" customFormat="1" ht="18.75" customHeight="1" thickBot="1" x14ac:dyDescent="0.4">
      <c r="A7" s="874" t="s">
        <v>68</v>
      </c>
      <c r="B7" s="875"/>
      <c r="C7" s="846" t="s">
        <v>103</v>
      </c>
      <c r="D7" s="847"/>
      <c r="E7" s="847"/>
      <c r="F7" s="847"/>
      <c r="G7" s="847"/>
      <c r="H7" s="847"/>
      <c r="I7" s="847"/>
      <c r="J7" s="847"/>
      <c r="K7" s="847"/>
      <c r="L7" s="847"/>
      <c r="M7" s="847"/>
      <c r="N7" s="847"/>
      <c r="O7" s="847"/>
      <c r="P7" s="847"/>
      <c r="Q7" s="847"/>
      <c r="R7" s="847"/>
      <c r="S7" s="847"/>
      <c r="T7" s="847"/>
      <c r="U7" s="847"/>
      <c r="V7" s="847"/>
      <c r="W7" s="847"/>
      <c r="X7" s="847"/>
      <c r="Y7" s="847"/>
      <c r="Z7" s="847"/>
      <c r="AA7" s="847"/>
      <c r="AB7" s="847"/>
      <c r="AC7" s="847"/>
      <c r="AD7" s="847"/>
      <c r="AE7" s="847"/>
      <c r="AF7" s="847"/>
      <c r="AG7" s="848"/>
    </row>
    <row r="8" spans="1:60" s="150" customFormat="1" ht="26.25" customHeight="1" x14ac:dyDescent="0.35">
      <c r="A8" s="876" t="s">
        <v>104</v>
      </c>
      <c r="B8" s="877"/>
      <c r="C8" s="96">
        <v>1</v>
      </c>
      <c r="D8" s="97">
        <v>2</v>
      </c>
      <c r="E8" s="96">
        <v>3</v>
      </c>
      <c r="F8" s="96">
        <v>4</v>
      </c>
      <c r="G8" s="96">
        <v>5</v>
      </c>
      <c r="H8" s="96">
        <v>6</v>
      </c>
      <c r="I8" s="96">
        <v>7</v>
      </c>
      <c r="J8" s="96">
        <v>8</v>
      </c>
      <c r="K8" s="96">
        <v>9</v>
      </c>
      <c r="L8" s="96">
        <v>10</v>
      </c>
      <c r="M8" s="96">
        <v>11</v>
      </c>
      <c r="N8" s="96">
        <v>12</v>
      </c>
      <c r="O8" s="96">
        <v>13</v>
      </c>
      <c r="P8" s="96">
        <v>14</v>
      </c>
      <c r="Q8" s="96">
        <v>15</v>
      </c>
      <c r="R8" s="96">
        <v>16</v>
      </c>
      <c r="S8" s="96">
        <v>17</v>
      </c>
      <c r="T8" s="96">
        <v>18</v>
      </c>
      <c r="U8" s="96">
        <v>19</v>
      </c>
      <c r="V8" s="96">
        <v>20</v>
      </c>
      <c r="W8" s="96">
        <v>21</v>
      </c>
      <c r="X8" s="96">
        <v>22</v>
      </c>
      <c r="Y8" s="96">
        <v>23</v>
      </c>
      <c r="Z8" s="96">
        <v>24</v>
      </c>
      <c r="AA8" s="96">
        <v>25</v>
      </c>
      <c r="AB8" s="96">
        <v>26</v>
      </c>
      <c r="AC8" s="96">
        <v>27</v>
      </c>
      <c r="AD8" s="96">
        <v>28</v>
      </c>
      <c r="AE8" s="96">
        <v>29</v>
      </c>
      <c r="AF8" s="96">
        <v>30</v>
      </c>
      <c r="AG8" s="120" t="s">
        <v>105</v>
      </c>
    </row>
    <row r="9" spans="1:60" s="150" customFormat="1" ht="16.5" customHeight="1" thickBot="1" x14ac:dyDescent="0.4">
      <c r="A9" s="869" t="s">
        <v>106</v>
      </c>
      <c r="B9" s="870"/>
      <c r="C9" s="98" t="s">
        <v>72</v>
      </c>
      <c r="D9" s="98" t="s">
        <v>72</v>
      </c>
      <c r="E9" s="98" t="s">
        <v>72</v>
      </c>
      <c r="F9" s="98" t="s">
        <v>72</v>
      </c>
      <c r="G9" s="98" t="s">
        <v>72</v>
      </c>
      <c r="H9" s="98" t="s">
        <v>72</v>
      </c>
      <c r="I9" s="98" t="s">
        <v>72</v>
      </c>
      <c r="J9" s="98" t="s">
        <v>72</v>
      </c>
      <c r="K9" s="98" t="s">
        <v>72</v>
      </c>
      <c r="L9" s="98" t="s">
        <v>72</v>
      </c>
      <c r="M9" s="98" t="s">
        <v>72</v>
      </c>
      <c r="N9" s="98" t="s">
        <v>72</v>
      </c>
      <c r="O9" s="98" t="s">
        <v>72</v>
      </c>
      <c r="P9" s="98" t="s">
        <v>72</v>
      </c>
      <c r="Q9" s="98" t="s">
        <v>72</v>
      </c>
      <c r="R9" s="98" t="s">
        <v>72</v>
      </c>
      <c r="S9" s="98" t="s">
        <v>72</v>
      </c>
      <c r="T9" s="98" t="s">
        <v>72</v>
      </c>
      <c r="U9" s="98" t="s">
        <v>72</v>
      </c>
      <c r="V9" s="98" t="s">
        <v>72</v>
      </c>
      <c r="W9" s="98" t="s">
        <v>72</v>
      </c>
      <c r="X9" s="98" t="s">
        <v>72</v>
      </c>
      <c r="Y9" s="98" t="s">
        <v>72</v>
      </c>
      <c r="Z9" s="98" t="s">
        <v>72</v>
      </c>
      <c r="AA9" s="98" t="s">
        <v>72</v>
      </c>
      <c r="AB9" s="98" t="s">
        <v>72</v>
      </c>
      <c r="AC9" s="98" t="s">
        <v>72</v>
      </c>
      <c r="AD9" s="98" t="s">
        <v>72</v>
      </c>
      <c r="AE9" s="98" t="s">
        <v>72</v>
      </c>
      <c r="AF9" s="98" t="s">
        <v>72</v>
      </c>
      <c r="AG9" s="121" t="s">
        <v>72</v>
      </c>
    </row>
    <row r="10" spans="1:60" ht="18.75" customHeight="1" x14ac:dyDescent="0.35">
      <c r="A10" s="272">
        <v>1</v>
      </c>
      <c r="B10" s="273" t="s">
        <v>107</v>
      </c>
      <c r="C10" s="147">
        <v>15</v>
      </c>
      <c r="D10" s="147">
        <v>15</v>
      </c>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68"/>
    </row>
    <row r="11" spans="1:60" ht="18.75" customHeight="1" x14ac:dyDescent="0.35">
      <c r="A11" s="274">
        <v>2</v>
      </c>
      <c r="B11" s="275" t="s">
        <v>108</v>
      </c>
      <c r="C11" s="147">
        <v>15</v>
      </c>
      <c r="D11" s="147">
        <v>15</v>
      </c>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68"/>
    </row>
    <row r="12" spans="1:60" ht="18.75" customHeight="1" x14ac:dyDescent="0.35">
      <c r="A12" s="274">
        <v>3</v>
      </c>
      <c r="B12" s="275" t="s">
        <v>109</v>
      </c>
      <c r="C12" s="147">
        <v>15</v>
      </c>
      <c r="D12" s="147">
        <v>15</v>
      </c>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68"/>
    </row>
    <row r="13" spans="1:60" ht="18.75" customHeight="1" x14ac:dyDescent="0.35">
      <c r="A13" s="274">
        <v>4</v>
      </c>
      <c r="B13" s="275" t="s">
        <v>110</v>
      </c>
      <c r="C13" s="147">
        <v>15</v>
      </c>
      <c r="D13" s="147">
        <v>15</v>
      </c>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68"/>
    </row>
    <row r="14" spans="1:60" ht="18.75" customHeight="1" x14ac:dyDescent="0.35">
      <c r="A14" s="274">
        <v>5</v>
      </c>
      <c r="B14" s="275" t="s">
        <v>111</v>
      </c>
      <c r="C14" s="147">
        <v>15</v>
      </c>
      <c r="D14" s="147">
        <v>15</v>
      </c>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68"/>
    </row>
    <row r="15" spans="1:60" ht="18.75" customHeight="1" x14ac:dyDescent="0.35">
      <c r="A15" s="274">
        <v>6</v>
      </c>
      <c r="B15" s="275" t="s">
        <v>112</v>
      </c>
      <c r="C15" s="147">
        <v>15</v>
      </c>
      <c r="D15" s="147">
        <v>15</v>
      </c>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68"/>
    </row>
    <row r="16" spans="1:60" ht="18.75" customHeight="1" thickBot="1" x14ac:dyDescent="0.4">
      <c r="A16" s="274">
        <v>7</v>
      </c>
      <c r="B16" s="275" t="s">
        <v>113</v>
      </c>
      <c r="C16" s="169">
        <v>10</v>
      </c>
      <c r="D16" s="169">
        <v>10</v>
      </c>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70"/>
    </row>
    <row r="17" spans="1:33" s="150" customFormat="1" ht="28.5" customHeight="1" thickBot="1" x14ac:dyDescent="0.4">
      <c r="A17" s="871" t="s">
        <v>114</v>
      </c>
      <c r="B17" s="872"/>
      <c r="C17" s="172">
        <f>IF(SUM(C10:C16)=0,"",SUM(C10:C16))</f>
        <v>100</v>
      </c>
      <c r="D17" s="166">
        <f t="shared" ref="D17:AG17" si="0">IF(SUM(D10:D16)=0,"",SUM(D10:D16))</f>
        <v>100</v>
      </c>
      <c r="E17" s="166" t="str">
        <f t="shared" si="0"/>
        <v/>
      </c>
      <c r="F17" s="166" t="str">
        <f t="shared" si="0"/>
        <v/>
      </c>
      <c r="G17" s="166" t="str">
        <f t="shared" si="0"/>
        <v/>
      </c>
      <c r="H17" s="166" t="str">
        <f t="shared" si="0"/>
        <v/>
      </c>
      <c r="I17" s="166" t="str">
        <f t="shared" si="0"/>
        <v/>
      </c>
      <c r="J17" s="166" t="str">
        <f t="shared" si="0"/>
        <v/>
      </c>
      <c r="K17" s="166" t="str">
        <f t="shared" si="0"/>
        <v/>
      </c>
      <c r="L17" s="166" t="str">
        <f t="shared" si="0"/>
        <v/>
      </c>
      <c r="M17" s="166" t="str">
        <f t="shared" si="0"/>
        <v/>
      </c>
      <c r="N17" s="166" t="str">
        <f t="shared" si="0"/>
        <v/>
      </c>
      <c r="O17" s="166" t="str">
        <f t="shared" si="0"/>
        <v/>
      </c>
      <c r="P17" s="166" t="str">
        <f t="shared" ref="P17:AC17" si="1">IF(SUM(P10:P16)=0,"",SUM(P10:P16))</f>
        <v/>
      </c>
      <c r="Q17" s="166" t="str">
        <f t="shared" si="1"/>
        <v/>
      </c>
      <c r="R17" s="166" t="str">
        <f t="shared" si="1"/>
        <v/>
      </c>
      <c r="S17" s="166" t="str">
        <f t="shared" si="1"/>
        <v/>
      </c>
      <c r="T17" s="166" t="str">
        <f t="shared" si="1"/>
        <v/>
      </c>
      <c r="U17" s="166" t="str">
        <f t="shared" si="1"/>
        <v/>
      </c>
      <c r="V17" s="166" t="str">
        <f t="shared" si="1"/>
        <v/>
      </c>
      <c r="W17" s="166" t="str">
        <f t="shared" si="1"/>
        <v/>
      </c>
      <c r="X17" s="166" t="str">
        <f t="shared" si="1"/>
        <v/>
      </c>
      <c r="Y17" s="166" t="str">
        <f t="shared" si="1"/>
        <v/>
      </c>
      <c r="Z17" s="166" t="str">
        <f t="shared" si="1"/>
        <v/>
      </c>
      <c r="AA17" s="166" t="str">
        <f t="shared" si="1"/>
        <v/>
      </c>
      <c r="AB17" s="166" t="str">
        <f t="shared" si="1"/>
        <v/>
      </c>
      <c r="AC17" s="166" t="str">
        <f t="shared" si="1"/>
        <v/>
      </c>
      <c r="AD17" s="166" t="str">
        <f t="shared" ref="AD17:AF17" si="2">IF(SUM(AD10:AD16)=0,"",SUM(AD10:AD16))</f>
        <v/>
      </c>
      <c r="AE17" s="166" t="str">
        <f t="shared" si="2"/>
        <v/>
      </c>
      <c r="AF17" s="166" t="str">
        <f t="shared" si="2"/>
        <v/>
      </c>
      <c r="AG17" s="167" t="str">
        <f t="shared" si="0"/>
        <v/>
      </c>
    </row>
    <row r="18" spans="1:33" ht="15.5" x14ac:dyDescent="0.35">
      <c r="A18" s="148"/>
      <c r="B18" s="148"/>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row>
  </sheetData>
  <sheetProtection algorithmName="SHA-512" hashValue="oskGJ4061ai0CslwypSSgqrZKuzOTMnCnKsvYcDQw5xqS+wXR141cVuYJQxv5NpJUTDjM5SqkHmwg+W8/Sw7jA==" saltValue="ZVAhoaU128FfYAR9IK6PyQ==" spinCount="100000" sheet="1" objects="1" scenarios="1" formatCells="0" formatColumns="0" formatRows="0"/>
  <mergeCells count="8">
    <mergeCell ref="A1:AD3"/>
    <mergeCell ref="AE1:AG3"/>
    <mergeCell ref="A9:B9"/>
    <mergeCell ref="A17:B17"/>
    <mergeCell ref="A6:AG6"/>
    <mergeCell ref="A7:B7"/>
    <mergeCell ref="C7:AG7"/>
    <mergeCell ref="A8:B8"/>
  </mergeCells>
  <dataValidations count="10">
    <dataValidation allowBlank="1" showInputMessage="1" showErrorMessage="1" promptTitle="Asignación del responsable" prompt="Califique segun corresponda:_x000a_Asignado: 15_x000a_No asignado: 0" sqref="B10"/>
    <dataValidation allowBlank="1" showInputMessage="1" showErrorMessage="1" promptTitle="Segregación y autoridad" prompt="Califique segun corresponda _x000a_Adecuado: 15_x000a_Inadecuado:0_x000a_" sqref="B11"/>
    <dataValidation allowBlank="1" showInputMessage="1" showErrorMessage="1" promptTitle="Periodicidad" prompt="Oportuna: 15_x000a_Inoportuna:0" sqref="B12"/>
    <dataValidation allowBlank="1" showInputMessage="1" showErrorMessage="1" promptTitle="Propósito" prompt="Prevenir:15_x000a_Detectar:10_x000a_No es un Control: 0" sqref="B13"/>
    <dataValidation allowBlank="1" showInputMessage="1" showErrorMessage="1" promptTitle="¿Comó se realiza la actividad?" prompt="Confiable:15_x000a_No confiable: 0" sqref="B14"/>
    <dataValidation allowBlank="1" showInputMessage="1" showErrorMessage="1" promptTitle="¿Qué pasá con las observaciones?" prompt="Se investigan y resuelven oportunamente: 15_x000a_No se investigan y resuelven oportunamente: 0" sqref="B15"/>
    <dataValidation allowBlank="1" showInputMessage="1" showErrorMessage="1" promptTitle="¿Evidencia de ejecución control?" prompt="Completa: 10_x000a_Incompleta: 5_x000a_No existe:0_x000a_" sqref="B16"/>
    <dataValidation type="list" allowBlank="1" showInputMessage="1" showErrorMessage="1" sqref="C10:E15 F10:AG12 F14:AG15">
      <formula1>"0,15"</formula1>
    </dataValidation>
    <dataValidation type="list" allowBlank="1" showInputMessage="1" showErrorMessage="1" sqref="F13:AG13">
      <formula1>"0,10,15"</formula1>
    </dataValidation>
    <dataValidation type="list" allowBlank="1" showInputMessage="1" showErrorMessage="1" sqref="C16:AG16">
      <formula1>"10,5,0"</formula1>
    </dataValidation>
  </dataValidations>
  <pageMargins left="0.7" right="0.7" top="0.75" bottom="0.75" header="0.3" footer="0.3"/>
  <pageSetup scale="36" orientation="portrait" r:id="rId1"/>
  <drawing r:id="rId2"/>
  <legacyDrawing r:id="rId3"/>
  <oleObjects>
    <mc:AlternateContent xmlns:mc="http://schemas.openxmlformats.org/markup-compatibility/2006">
      <mc:Choice Requires="x14">
        <oleObject progId="PBrush" shapeId="18433" r:id="rId4">
          <objectPr defaultSize="0" autoPict="0" altText="" r:id="rId5">
            <anchor moveWithCells="1" sizeWithCells="1">
              <from>
                <xdr:col>0</xdr:col>
                <xdr:colOff>69850</xdr:colOff>
                <xdr:row>0</xdr:row>
                <xdr:rowOff>69850</xdr:rowOff>
              </from>
              <to>
                <xdr:col>1</xdr:col>
                <xdr:colOff>552450</xdr:colOff>
                <xdr:row>2</xdr:row>
                <xdr:rowOff>260350</xdr:rowOff>
              </to>
            </anchor>
          </objectPr>
        </oleObject>
      </mc:Choice>
      <mc:Fallback>
        <oleObject progId="PBrush" shapeId="1843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249977111117893"/>
  </sheetPr>
  <dimension ref="A1:H25"/>
  <sheetViews>
    <sheetView zoomScale="110" zoomScaleNormal="110" workbookViewId="0">
      <pane xSplit="1" ySplit="6" topLeftCell="B7" activePane="bottomRight" state="frozenSplit"/>
      <selection activeCell="D8" sqref="D8:D19"/>
      <selection pane="topRight" activeCell="D8" sqref="D8:D19"/>
      <selection pane="bottomLeft" activeCell="D8" sqref="D8:D19"/>
      <selection pane="bottomRight" activeCell="D8" sqref="D8:D19"/>
    </sheetView>
  </sheetViews>
  <sheetFormatPr baseColWidth="10" defaultColWidth="11.453125" defaultRowHeight="17.25" customHeight="1" x14ac:dyDescent="0.5"/>
  <cols>
    <col min="1" max="1" width="75.453125" style="267" customWidth="1"/>
    <col min="2" max="2" width="15.453125" style="71" customWidth="1"/>
    <col min="3" max="3" width="13.453125" style="71" customWidth="1"/>
    <col min="4" max="6" width="11.453125" style="71"/>
    <col min="7" max="7" width="11.453125" style="71" customWidth="1"/>
    <col min="8" max="8" width="11.453125" style="235" customWidth="1"/>
    <col min="9" max="24" width="11.453125" style="71" customWidth="1"/>
    <col min="25" max="16384" width="11.453125" style="71"/>
  </cols>
  <sheetData>
    <row r="1" spans="1:3" ht="17.25" customHeight="1" thickBot="1" x14ac:dyDescent="0.55000000000000004">
      <c r="A1" s="266"/>
      <c r="B1" s="236"/>
      <c r="C1" s="236"/>
    </row>
    <row r="2" spans="1:3" ht="17.25" customHeight="1" thickBot="1" x14ac:dyDescent="0.55000000000000004">
      <c r="A2" s="878" t="s">
        <v>115</v>
      </c>
      <c r="B2" s="879"/>
      <c r="C2" s="880"/>
    </row>
    <row r="3" spans="1:3" ht="17.25" customHeight="1" x14ac:dyDescent="0.5">
      <c r="A3" s="71"/>
    </row>
    <row r="4" spans="1:3" ht="17.25" customHeight="1" x14ac:dyDescent="0.5">
      <c r="A4" s="886" t="s">
        <v>116</v>
      </c>
      <c r="B4" s="889" t="s">
        <v>117</v>
      </c>
      <c r="C4" s="889"/>
    </row>
    <row r="5" spans="1:3" ht="17.25" customHeight="1" x14ac:dyDescent="0.5">
      <c r="A5" s="887"/>
      <c r="B5" s="884" t="s">
        <v>118</v>
      </c>
      <c r="C5" s="259" t="s">
        <v>119</v>
      </c>
    </row>
    <row r="6" spans="1:3" ht="17.25" customHeight="1" x14ac:dyDescent="0.5">
      <c r="A6" s="888"/>
      <c r="B6" s="885"/>
      <c r="C6" s="260" t="s">
        <v>120</v>
      </c>
    </row>
    <row r="7" spans="1:3" ht="18" customHeight="1" x14ac:dyDescent="0.5">
      <c r="A7" s="268" t="s">
        <v>121</v>
      </c>
      <c r="B7" s="261" t="s">
        <v>122</v>
      </c>
      <c r="C7" s="264"/>
    </row>
    <row r="8" spans="1:3" ht="18" customHeight="1" x14ac:dyDescent="0.5">
      <c r="A8" s="269" t="s">
        <v>123</v>
      </c>
      <c r="B8" s="262" t="s">
        <v>122</v>
      </c>
      <c r="C8" s="263"/>
    </row>
    <row r="9" spans="1:3" ht="18" customHeight="1" x14ac:dyDescent="0.5">
      <c r="A9" s="270" t="s">
        <v>124</v>
      </c>
      <c r="B9" s="262" t="s">
        <v>122</v>
      </c>
      <c r="C9" s="263"/>
    </row>
    <row r="10" spans="1:3" ht="18" customHeight="1" x14ac:dyDescent="0.5">
      <c r="A10" s="270" t="s">
        <v>125</v>
      </c>
      <c r="B10" s="262" t="s">
        <v>122</v>
      </c>
      <c r="C10" s="263"/>
    </row>
    <row r="11" spans="1:3" ht="18" customHeight="1" x14ac:dyDescent="0.5">
      <c r="A11" s="270" t="s">
        <v>126</v>
      </c>
      <c r="B11" s="262" t="s">
        <v>122</v>
      </c>
      <c r="C11" s="262" t="s">
        <v>122</v>
      </c>
    </row>
    <row r="12" spans="1:3" ht="18" customHeight="1" x14ac:dyDescent="0.5">
      <c r="A12" s="270" t="s">
        <v>127</v>
      </c>
      <c r="B12" s="262" t="s">
        <v>122</v>
      </c>
      <c r="C12" s="262" t="s">
        <v>122</v>
      </c>
    </row>
    <row r="13" spans="1:3" ht="18" customHeight="1" x14ac:dyDescent="0.5">
      <c r="A13" s="269" t="s">
        <v>128</v>
      </c>
      <c r="B13" s="262" t="s">
        <v>122</v>
      </c>
      <c r="C13" s="262" t="s">
        <v>122</v>
      </c>
    </row>
    <row r="14" spans="1:3" ht="18" customHeight="1" x14ac:dyDescent="0.5">
      <c r="A14" s="269" t="s">
        <v>129</v>
      </c>
      <c r="B14" s="263"/>
      <c r="C14" s="262" t="s">
        <v>122</v>
      </c>
    </row>
    <row r="15" spans="1:3" s="133" customFormat="1" ht="19.5" customHeight="1" x14ac:dyDescent="0.3">
      <c r="A15" s="270" t="s">
        <v>130</v>
      </c>
      <c r="B15" s="265" t="s">
        <v>122</v>
      </c>
      <c r="C15" s="265" t="s">
        <v>122</v>
      </c>
    </row>
    <row r="16" spans="1:3" ht="18" customHeight="1" x14ac:dyDescent="0.5">
      <c r="A16" s="270" t="s">
        <v>131</v>
      </c>
      <c r="B16" s="262" t="s">
        <v>122</v>
      </c>
      <c r="C16" s="263"/>
    </row>
    <row r="17" spans="1:3" ht="18" customHeight="1" x14ac:dyDescent="0.5">
      <c r="A17" s="270" t="s">
        <v>132</v>
      </c>
      <c r="B17" s="262" t="s">
        <v>122</v>
      </c>
      <c r="C17" s="262" t="s">
        <v>122</v>
      </c>
    </row>
    <row r="18" spans="1:3" ht="18" customHeight="1" x14ac:dyDescent="0.5">
      <c r="A18" s="270" t="s">
        <v>133</v>
      </c>
      <c r="B18" s="262" t="s">
        <v>122</v>
      </c>
      <c r="C18" s="262" t="s">
        <v>122</v>
      </c>
    </row>
    <row r="19" spans="1:3" ht="18" customHeight="1" x14ac:dyDescent="0.5">
      <c r="A19" s="270" t="s">
        <v>134</v>
      </c>
      <c r="B19" s="262" t="s">
        <v>122</v>
      </c>
      <c r="C19" s="262" t="s">
        <v>122</v>
      </c>
    </row>
    <row r="20" spans="1:3" ht="18" customHeight="1" x14ac:dyDescent="0.5">
      <c r="A20" s="270" t="s">
        <v>135</v>
      </c>
      <c r="B20" s="262" t="s">
        <v>122</v>
      </c>
      <c r="C20" s="262" t="s">
        <v>122</v>
      </c>
    </row>
    <row r="21" spans="1:3" ht="18" customHeight="1" x14ac:dyDescent="0.5">
      <c r="A21" s="270" t="s">
        <v>136</v>
      </c>
      <c r="B21" s="262" t="s">
        <v>122</v>
      </c>
      <c r="C21" s="262" t="s">
        <v>122</v>
      </c>
    </row>
    <row r="22" spans="1:3" ht="17.25" customHeight="1" x14ac:dyDescent="0.5">
      <c r="A22" s="881" t="s">
        <v>137</v>
      </c>
      <c r="B22" s="882"/>
      <c r="C22" s="882"/>
    </row>
    <row r="25" spans="1:3" ht="34.5" customHeight="1" x14ac:dyDescent="0.5">
      <c r="A25" s="883" t="s">
        <v>138</v>
      </c>
      <c r="B25" s="883"/>
      <c r="C25" s="883"/>
    </row>
  </sheetData>
  <sheetProtection algorithmName="SHA-512" hashValue="xfi+cBRHWH3M2uRX9fptvQ3BuuJpXnkKY5FQCkMOqgcjqeWCBXHCD4cLBvahZyVjZ2OH4rLthY91gvo2PvLE+A==" saltValue="l+UG6gY91fuu4KlSteN9Rg==" spinCount="100000" sheet="1" objects="1" scenarios="1" formatCells="0" formatColumns="0" formatRows="0" insertColumns="0" insertRows="0"/>
  <mergeCells count="6">
    <mergeCell ref="A2:C2"/>
    <mergeCell ref="A22:C22"/>
    <mergeCell ref="A25:C25"/>
    <mergeCell ref="B5:B6"/>
    <mergeCell ref="A4:A6"/>
    <mergeCell ref="B4:C4"/>
  </mergeCells>
  <hyperlinks>
    <hyperlink ref="A7" location="'Análisis Causa Raiz'!A8" display="Lluvia de Ideas"/>
    <hyperlink ref="A8" location="'Análisis Causa Raiz'!A20" display="Entrevistas Estructuradas o Semiestructuradas"/>
    <hyperlink ref="A9" location="'Análisis Causa Raiz'!A25" display="Delphi"/>
    <hyperlink ref="A10" location="'Análisis Causa Raiz'!A30" display="Listas de Verificación"/>
    <hyperlink ref="A11" location="'Análisis Causa Raiz'!A35" display="Estructura ¿Qué pasaría si?"/>
    <hyperlink ref="A12" location="'Análisis Causa Raiz'!A40" display="Análisis de Escenario"/>
    <hyperlink ref="A13" location="'Análisis Causa Raiz'!A45" display="Análisis de Impacto en el negocio"/>
    <hyperlink ref="A14" location="'Análisis Causa Raiz'!A50" display="Análisis de la causa principal (ACP)"/>
    <hyperlink ref="A15" location="'Análisis Causa Raiz'!A55" display="Análisis de modos y efectos de fallas (AMEF) y Análisis de modos y efectos de falla y criticidad (AMEFC)"/>
    <hyperlink ref="A16" location="'Análisis Causa Raiz'!A60" display="Análisis de árbol de fallas (AAF)"/>
    <hyperlink ref="A17" location="'Análisis Causa Raiz'!A65" display="Análisis de árbol de eventos (AAE)"/>
    <hyperlink ref="A18" location="'Análisis Causa Raiz'!A70" display="Análisis de causas y consecuencias"/>
    <hyperlink ref="A19" location="'Análisis Causa Raiz'!A75" display="Análisis de causa y efecto"/>
    <hyperlink ref="A20" location="'Análisis Causa Raiz'!A80" display="Análisis de Árbol de Decisiones"/>
    <hyperlink ref="A21" location="'Análisis Causa Raiz'!A85" display="Análisis en esquema de corbatín o &quot;Bow tie&quot;"/>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249977111117893"/>
  </sheetPr>
  <dimension ref="A1:E89"/>
  <sheetViews>
    <sheetView topLeftCell="A4" zoomScale="70" zoomScaleNormal="70" workbookViewId="0">
      <pane xSplit="1" ySplit="4" topLeftCell="B8" activePane="bottomRight" state="frozenSplit"/>
      <selection activeCell="D16" sqref="D16"/>
      <selection pane="topRight" activeCell="D16" sqref="D16"/>
      <selection pane="bottomLeft" activeCell="D16" sqref="D16"/>
      <selection pane="bottomRight" activeCell="D8" sqref="D8:D19"/>
    </sheetView>
  </sheetViews>
  <sheetFormatPr baseColWidth="10" defaultColWidth="11.453125" defaultRowHeight="14" x14ac:dyDescent="0.3"/>
  <cols>
    <col min="1" max="1" width="33.1796875" style="237" customWidth="1"/>
    <col min="2" max="2" width="132.54296875" style="237" customWidth="1"/>
    <col min="3" max="3" width="44.26953125" style="237" customWidth="1"/>
    <col min="4" max="4" width="37.453125" style="237" customWidth="1"/>
    <col min="5" max="5" width="169.453125" style="237" customWidth="1"/>
    <col min="6" max="16384" width="11.453125" style="237"/>
  </cols>
  <sheetData>
    <row r="1" spans="1:5" hidden="1" x14ac:dyDescent="0.3"/>
    <row r="2" spans="1:5" ht="15" hidden="1" customHeight="1" x14ac:dyDescent="0.3">
      <c r="A2" s="938"/>
    </row>
    <row r="3" spans="1:5" hidden="1" x14ac:dyDescent="0.3">
      <c r="A3" s="938"/>
    </row>
    <row r="4" spans="1:5" ht="20.5" thickBot="1" x14ac:dyDescent="0.35">
      <c r="B4" s="878" t="s">
        <v>115</v>
      </c>
      <c r="C4" s="879"/>
      <c r="D4" s="879"/>
      <c r="E4" s="880"/>
    </row>
    <row r="5" spans="1:5" ht="14.5" thickBot="1" x14ac:dyDescent="0.35"/>
    <row r="6" spans="1:5" ht="15" customHeight="1" x14ac:dyDescent="0.3">
      <c r="A6" s="943" t="s">
        <v>139</v>
      </c>
      <c r="B6" s="941" t="s">
        <v>140</v>
      </c>
      <c r="C6" s="939" t="s">
        <v>141</v>
      </c>
      <c r="D6" s="940"/>
      <c r="E6" s="934" t="s">
        <v>142</v>
      </c>
    </row>
    <row r="7" spans="1:5" ht="15" customHeight="1" thickBot="1" x14ac:dyDescent="0.35">
      <c r="A7" s="944"/>
      <c r="B7" s="942"/>
      <c r="C7" s="257" t="s">
        <v>143</v>
      </c>
      <c r="D7" s="258" t="s">
        <v>144</v>
      </c>
      <c r="E7" s="935"/>
    </row>
    <row r="8" spans="1:5" ht="119.25" customHeight="1" x14ac:dyDescent="0.3">
      <c r="A8" s="890" t="s">
        <v>145</v>
      </c>
      <c r="B8" s="238" t="s">
        <v>146</v>
      </c>
      <c r="C8" s="893" t="s">
        <v>147</v>
      </c>
      <c r="D8" s="896" t="s">
        <v>148</v>
      </c>
      <c r="E8" s="931" t="s">
        <v>149</v>
      </c>
    </row>
    <row r="9" spans="1:5" ht="12.75" customHeight="1" x14ac:dyDescent="0.3">
      <c r="A9" s="936"/>
      <c r="B9" s="239" t="s">
        <v>150</v>
      </c>
      <c r="C9" s="894"/>
      <c r="D9" s="897"/>
      <c r="E9" s="932"/>
    </row>
    <row r="10" spans="1:5" x14ac:dyDescent="0.3">
      <c r="A10" s="936"/>
      <c r="B10" s="240" t="s">
        <v>151</v>
      </c>
      <c r="C10" s="894"/>
      <c r="D10" s="897"/>
      <c r="E10" s="932"/>
    </row>
    <row r="11" spans="1:5" ht="24" customHeight="1" x14ac:dyDescent="0.3">
      <c r="A11" s="936"/>
      <c r="B11" s="241" t="s">
        <v>152</v>
      </c>
      <c r="C11" s="894"/>
      <c r="D11" s="897"/>
      <c r="E11" s="932"/>
    </row>
    <row r="12" spans="1:5" ht="12.75" customHeight="1" x14ac:dyDescent="0.3">
      <c r="A12" s="936"/>
      <c r="B12" s="242" t="s">
        <v>153</v>
      </c>
      <c r="C12" s="894"/>
      <c r="D12" s="897"/>
      <c r="E12" s="932"/>
    </row>
    <row r="13" spans="1:5" ht="12.75" customHeight="1" x14ac:dyDescent="0.3">
      <c r="A13" s="936"/>
      <c r="B13" s="243" t="s">
        <v>154</v>
      </c>
      <c r="C13" s="894"/>
      <c r="D13" s="897"/>
      <c r="E13" s="932"/>
    </row>
    <row r="14" spans="1:5" ht="27" customHeight="1" x14ac:dyDescent="0.3">
      <c r="A14" s="936"/>
      <c r="B14" s="240" t="s">
        <v>155</v>
      </c>
      <c r="C14" s="894"/>
      <c r="D14" s="897"/>
      <c r="E14" s="932"/>
    </row>
    <row r="15" spans="1:5" ht="21.75" customHeight="1" x14ac:dyDescent="0.3">
      <c r="A15" s="936"/>
      <c r="B15" s="240" t="s">
        <v>156</v>
      </c>
      <c r="C15" s="894"/>
      <c r="D15" s="897"/>
      <c r="E15" s="932"/>
    </row>
    <row r="16" spans="1:5" ht="75" customHeight="1" x14ac:dyDescent="0.3">
      <c r="A16" s="936"/>
      <c r="B16" s="240" t="s">
        <v>157</v>
      </c>
      <c r="C16" s="894"/>
      <c r="D16" s="897"/>
      <c r="E16" s="933"/>
    </row>
    <row r="17" spans="1:5" ht="51.75" customHeight="1" x14ac:dyDescent="0.3">
      <c r="A17" s="936"/>
      <c r="B17" s="240" t="s">
        <v>158</v>
      </c>
      <c r="C17" s="894"/>
      <c r="D17" s="897"/>
      <c r="E17" s="254" t="s">
        <v>159</v>
      </c>
    </row>
    <row r="18" spans="1:5" ht="12.75" customHeight="1" x14ac:dyDescent="0.3">
      <c r="A18" s="936"/>
      <c r="B18" s="243" t="s">
        <v>160</v>
      </c>
      <c r="C18" s="894"/>
      <c r="D18" s="897"/>
      <c r="E18" s="253"/>
    </row>
    <row r="19" spans="1:5" ht="114.75" customHeight="1" thickBot="1" x14ac:dyDescent="0.35">
      <c r="A19" s="937"/>
      <c r="B19" s="244" t="s">
        <v>161</v>
      </c>
      <c r="C19" s="895"/>
      <c r="D19" s="898"/>
      <c r="E19" s="255" t="s">
        <v>162</v>
      </c>
    </row>
    <row r="20" spans="1:5" ht="99" customHeight="1" x14ac:dyDescent="0.3">
      <c r="A20" s="890" t="s">
        <v>163</v>
      </c>
      <c r="B20" s="245" t="s">
        <v>164</v>
      </c>
      <c r="C20" s="893" t="s">
        <v>165</v>
      </c>
      <c r="D20" s="896" t="s">
        <v>166</v>
      </c>
      <c r="E20" s="919" t="s">
        <v>167</v>
      </c>
    </row>
    <row r="21" spans="1:5" x14ac:dyDescent="0.3">
      <c r="A21" s="891"/>
      <c r="B21" s="239" t="s">
        <v>150</v>
      </c>
      <c r="C21" s="894"/>
      <c r="D21" s="897"/>
      <c r="E21" s="920"/>
    </row>
    <row r="22" spans="1:5" ht="48.75" customHeight="1" x14ac:dyDescent="0.3">
      <c r="A22" s="891"/>
      <c r="B22" s="240" t="s">
        <v>168</v>
      </c>
      <c r="C22" s="894"/>
      <c r="D22" s="897"/>
      <c r="E22" s="920"/>
    </row>
    <row r="23" spans="1:5" ht="20.25" customHeight="1" x14ac:dyDescent="0.3">
      <c r="A23" s="891"/>
      <c r="B23" s="241" t="s">
        <v>152</v>
      </c>
      <c r="C23" s="894"/>
      <c r="D23" s="897"/>
      <c r="E23" s="920"/>
    </row>
    <row r="24" spans="1:5" ht="147.75" customHeight="1" thickBot="1" x14ac:dyDescent="0.35">
      <c r="A24" s="892"/>
      <c r="B24" s="244" t="s">
        <v>169</v>
      </c>
      <c r="C24" s="895"/>
      <c r="D24" s="898"/>
      <c r="E24" s="921"/>
    </row>
    <row r="25" spans="1:5" ht="81.75" customHeight="1" x14ac:dyDescent="0.3">
      <c r="A25" s="915" t="s">
        <v>170</v>
      </c>
      <c r="B25" s="246" t="s">
        <v>171</v>
      </c>
      <c r="C25" s="900" t="s">
        <v>172</v>
      </c>
      <c r="D25" s="902" t="s">
        <v>173</v>
      </c>
      <c r="E25" s="928" t="s">
        <v>174</v>
      </c>
    </row>
    <row r="26" spans="1:5" ht="21" customHeight="1" x14ac:dyDescent="0.3">
      <c r="A26" s="915"/>
      <c r="B26" s="241" t="s">
        <v>150</v>
      </c>
      <c r="C26" s="894"/>
      <c r="D26" s="897"/>
      <c r="E26" s="929"/>
    </row>
    <row r="27" spans="1:5" ht="43.5" customHeight="1" x14ac:dyDescent="0.3">
      <c r="A27" s="915"/>
      <c r="B27" s="240" t="s">
        <v>175</v>
      </c>
      <c r="C27" s="894"/>
      <c r="D27" s="897"/>
      <c r="E27" s="929"/>
    </row>
    <row r="28" spans="1:5" ht="21" customHeight="1" x14ac:dyDescent="0.3">
      <c r="A28" s="915"/>
      <c r="B28" s="241" t="s">
        <v>152</v>
      </c>
      <c r="C28" s="894"/>
      <c r="D28" s="897"/>
      <c r="E28" s="929"/>
    </row>
    <row r="29" spans="1:5" ht="237.75" customHeight="1" x14ac:dyDescent="0.3">
      <c r="A29" s="916"/>
      <c r="B29" s="240" t="s">
        <v>176</v>
      </c>
      <c r="C29" s="894"/>
      <c r="D29" s="897"/>
      <c r="E29" s="930"/>
    </row>
    <row r="30" spans="1:5" ht="43.5" customHeight="1" x14ac:dyDescent="0.3">
      <c r="A30" s="926" t="s">
        <v>125</v>
      </c>
      <c r="B30" s="240" t="s">
        <v>177</v>
      </c>
      <c r="C30" s="894" t="s">
        <v>178</v>
      </c>
      <c r="D30" s="897" t="s">
        <v>179</v>
      </c>
      <c r="E30" s="920" t="s">
        <v>180</v>
      </c>
    </row>
    <row r="31" spans="1:5" ht="20.25" customHeight="1" x14ac:dyDescent="0.3">
      <c r="A31" s="915"/>
      <c r="B31" s="241" t="s">
        <v>150</v>
      </c>
      <c r="C31" s="894"/>
      <c r="D31" s="897"/>
      <c r="E31" s="920"/>
    </row>
    <row r="32" spans="1:5" ht="70.5" customHeight="1" x14ac:dyDescent="0.3">
      <c r="A32" s="915"/>
      <c r="B32" s="240" t="s">
        <v>181</v>
      </c>
      <c r="C32" s="894"/>
      <c r="D32" s="897"/>
      <c r="E32" s="920"/>
    </row>
    <row r="33" spans="1:5" ht="18.75" customHeight="1" x14ac:dyDescent="0.3">
      <c r="A33" s="915"/>
      <c r="B33" s="241" t="s">
        <v>152</v>
      </c>
      <c r="C33" s="894"/>
      <c r="D33" s="897"/>
      <c r="E33" s="920"/>
    </row>
    <row r="34" spans="1:5" ht="157.5" customHeight="1" thickBot="1" x14ac:dyDescent="0.35">
      <c r="A34" s="915"/>
      <c r="B34" s="247" t="s">
        <v>182</v>
      </c>
      <c r="C34" s="901"/>
      <c r="D34" s="903"/>
      <c r="E34" s="925"/>
    </row>
    <row r="35" spans="1:5" ht="81.75" customHeight="1" x14ac:dyDescent="0.3">
      <c r="A35" s="890" t="s">
        <v>126</v>
      </c>
      <c r="B35" s="238" t="s">
        <v>183</v>
      </c>
      <c r="C35" s="893" t="s">
        <v>184</v>
      </c>
      <c r="D35" s="896" t="s">
        <v>185</v>
      </c>
      <c r="E35" s="927" t="s">
        <v>186</v>
      </c>
    </row>
    <row r="36" spans="1:5" ht="18.75" customHeight="1" x14ac:dyDescent="0.3">
      <c r="A36" s="891"/>
      <c r="B36" s="241" t="s">
        <v>150</v>
      </c>
      <c r="C36" s="894"/>
      <c r="D36" s="897"/>
      <c r="E36" s="923"/>
    </row>
    <row r="37" spans="1:5" ht="48.75" customHeight="1" x14ac:dyDescent="0.3">
      <c r="A37" s="891"/>
      <c r="B37" s="240" t="s">
        <v>187</v>
      </c>
      <c r="C37" s="894"/>
      <c r="D37" s="897"/>
      <c r="E37" s="923"/>
    </row>
    <row r="38" spans="1:5" ht="21.75" customHeight="1" x14ac:dyDescent="0.3">
      <c r="A38" s="891"/>
      <c r="B38" s="241" t="s">
        <v>152</v>
      </c>
      <c r="C38" s="894"/>
      <c r="D38" s="897"/>
      <c r="E38" s="923"/>
    </row>
    <row r="39" spans="1:5" ht="409.6" customHeight="1" thickBot="1" x14ac:dyDescent="0.35">
      <c r="A39" s="892"/>
      <c r="B39" s="248" t="s">
        <v>188</v>
      </c>
      <c r="C39" s="895"/>
      <c r="D39" s="898"/>
      <c r="E39" s="924"/>
    </row>
    <row r="40" spans="1:5" ht="140.25" customHeight="1" x14ac:dyDescent="0.3">
      <c r="A40" s="899" t="s">
        <v>127</v>
      </c>
      <c r="B40" s="246" t="s">
        <v>189</v>
      </c>
      <c r="C40" s="900" t="s">
        <v>190</v>
      </c>
      <c r="D40" s="902" t="s">
        <v>191</v>
      </c>
      <c r="E40" s="917" t="s">
        <v>192</v>
      </c>
    </row>
    <row r="41" spans="1:5" ht="24.75" customHeight="1" x14ac:dyDescent="0.3">
      <c r="A41" s="899"/>
      <c r="B41" s="241" t="s">
        <v>150</v>
      </c>
      <c r="C41" s="894"/>
      <c r="D41" s="897"/>
      <c r="E41" s="918"/>
    </row>
    <row r="42" spans="1:5" ht="74.25" customHeight="1" x14ac:dyDescent="0.3">
      <c r="A42" s="899"/>
      <c r="B42" s="240" t="s">
        <v>193</v>
      </c>
      <c r="C42" s="894"/>
      <c r="D42" s="897"/>
      <c r="E42" s="922" t="s">
        <v>194</v>
      </c>
    </row>
    <row r="43" spans="1:5" ht="19.5" customHeight="1" x14ac:dyDescent="0.3">
      <c r="A43" s="899"/>
      <c r="B43" s="249" t="s">
        <v>152</v>
      </c>
      <c r="C43" s="894"/>
      <c r="D43" s="897"/>
      <c r="E43" s="923"/>
    </row>
    <row r="44" spans="1:5" ht="351.75" customHeight="1" thickBot="1" x14ac:dyDescent="0.35">
      <c r="A44" s="899"/>
      <c r="B44" s="250" t="s">
        <v>195</v>
      </c>
      <c r="C44" s="901"/>
      <c r="D44" s="903"/>
      <c r="E44" s="924"/>
    </row>
    <row r="45" spans="1:5" ht="136.5" customHeight="1" x14ac:dyDescent="0.3">
      <c r="A45" s="890" t="s">
        <v>128</v>
      </c>
      <c r="B45" s="238" t="s">
        <v>196</v>
      </c>
      <c r="C45" s="893" t="s">
        <v>197</v>
      </c>
      <c r="D45" s="896" t="s">
        <v>198</v>
      </c>
      <c r="E45" s="919" t="s">
        <v>199</v>
      </c>
    </row>
    <row r="46" spans="1:5" ht="17.25" customHeight="1" x14ac:dyDescent="0.3">
      <c r="A46" s="891"/>
      <c r="B46" s="241" t="s">
        <v>150</v>
      </c>
      <c r="C46" s="894"/>
      <c r="D46" s="897"/>
      <c r="E46" s="920"/>
    </row>
    <row r="47" spans="1:5" ht="57" customHeight="1" x14ac:dyDescent="0.3">
      <c r="A47" s="891"/>
      <c r="B47" s="240" t="s">
        <v>200</v>
      </c>
      <c r="C47" s="894"/>
      <c r="D47" s="897"/>
      <c r="E47" s="920"/>
    </row>
    <row r="48" spans="1:5" ht="19.5" customHeight="1" x14ac:dyDescent="0.3">
      <c r="A48" s="891"/>
      <c r="B48" s="249" t="s">
        <v>152</v>
      </c>
      <c r="C48" s="894"/>
      <c r="D48" s="897"/>
      <c r="E48" s="920" t="s">
        <v>201</v>
      </c>
    </row>
    <row r="49" spans="1:5" ht="318.75" customHeight="1" thickBot="1" x14ac:dyDescent="0.35">
      <c r="A49" s="892"/>
      <c r="B49" s="244" t="s">
        <v>202</v>
      </c>
      <c r="C49" s="895"/>
      <c r="D49" s="898"/>
      <c r="E49" s="921"/>
    </row>
    <row r="50" spans="1:5" ht="86.25" customHeight="1" x14ac:dyDescent="0.3">
      <c r="A50" s="890" t="s">
        <v>129</v>
      </c>
      <c r="B50" s="238" t="s">
        <v>203</v>
      </c>
      <c r="C50" s="909" t="s">
        <v>204</v>
      </c>
      <c r="D50" s="912" t="s">
        <v>205</v>
      </c>
      <c r="E50" s="948" t="s">
        <v>206</v>
      </c>
    </row>
    <row r="51" spans="1:5" ht="22.5" customHeight="1" x14ac:dyDescent="0.3">
      <c r="A51" s="891"/>
      <c r="B51" s="241" t="s">
        <v>150</v>
      </c>
      <c r="C51" s="910"/>
      <c r="D51" s="913"/>
      <c r="E51" s="949"/>
    </row>
    <row r="52" spans="1:5" ht="96.75" customHeight="1" x14ac:dyDescent="0.3">
      <c r="A52" s="891"/>
      <c r="B52" s="251" t="s">
        <v>207</v>
      </c>
      <c r="C52" s="910"/>
      <c r="D52" s="913"/>
      <c r="E52" s="949"/>
    </row>
    <row r="53" spans="1:5" ht="21" customHeight="1" x14ac:dyDescent="0.3">
      <c r="A53" s="891"/>
      <c r="B53" s="249" t="s">
        <v>152</v>
      </c>
      <c r="C53" s="910"/>
      <c r="D53" s="913"/>
      <c r="E53" s="949"/>
    </row>
    <row r="54" spans="1:5" ht="274.5" customHeight="1" thickBot="1" x14ac:dyDescent="0.35">
      <c r="A54" s="892"/>
      <c r="B54" s="252" t="s">
        <v>208</v>
      </c>
      <c r="C54" s="911"/>
      <c r="D54" s="914"/>
      <c r="E54" s="950"/>
    </row>
    <row r="55" spans="1:5" ht="174.75" customHeight="1" x14ac:dyDescent="0.3">
      <c r="A55" s="915" t="s">
        <v>130</v>
      </c>
      <c r="B55" s="246" t="s">
        <v>209</v>
      </c>
      <c r="C55" s="900" t="s">
        <v>210</v>
      </c>
      <c r="D55" s="902" t="s">
        <v>211</v>
      </c>
      <c r="E55" s="256"/>
    </row>
    <row r="56" spans="1:5" ht="19.5" customHeight="1" x14ac:dyDescent="0.3">
      <c r="A56" s="915"/>
      <c r="B56" s="241" t="s">
        <v>150</v>
      </c>
      <c r="C56" s="894"/>
      <c r="D56" s="897"/>
      <c r="E56" s="955"/>
    </row>
    <row r="57" spans="1:5" ht="129" customHeight="1" x14ac:dyDescent="0.3">
      <c r="A57" s="915"/>
      <c r="B57" s="240" t="s">
        <v>212</v>
      </c>
      <c r="C57" s="894"/>
      <c r="D57" s="897"/>
      <c r="E57" s="953"/>
    </row>
    <row r="58" spans="1:5" ht="18.75" customHeight="1" x14ac:dyDescent="0.3">
      <c r="A58" s="915"/>
      <c r="B58" s="249" t="s">
        <v>152</v>
      </c>
      <c r="C58" s="894"/>
      <c r="D58" s="897"/>
      <c r="E58" s="953"/>
    </row>
    <row r="59" spans="1:5" ht="258" customHeight="1" x14ac:dyDescent="0.3">
      <c r="A59" s="916"/>
      <c r="B59" s="240" t="s">
        <v>213</v>
      </c>
      <c r="C59" s="894"/>
      <c r="D59" s="897"/>
      <c r="E59" s="956"/>
    </row>
    <row r="60" spans="1:5" ht="104.25" customHeight="1" x14ac:dyDescent="0.3">
      <c r="A60" s="904" t="s">
        <v>131</v>
      </c>
      <c r="B60" s="240" t="s">
        <v>214</v>
      </c>
      <c r="C60" s="894" t="s">
        <v>215</v>
      </c>
      <c r="D60" s="897" t="s">
        <v>216</v>
      </c>
      <c r="E60" s="951" t="s">
        <v>217</v>
      </c>
    </row>
    <row r="61" spans="1:5" ht="20.25" customHeight="1" x14ac:dyDescent="0.3">
      <c r="A61" s="905"/>
      <c r="B61" s="241" t="s">
        <v>150</v>
      </c>
      <c r="C61" s="894"/>
      <c r="D61" s="897"/>
      <c r="E61" s="946"/>
    </row>
    <row r="62" spans="1:5" ht="105.75" customHeight="1" x14ac:dyDescent="0.3">
      <c r="A62" s="905"/>
      <c r="B62" s="240" t="s">
        <v>218</v>
      </c>
      <c r="C62" s="894"/>
      <c r="D62" s="897"/>
      <c r="E62" s="946"/>
    </row>
    <row r="63" spans="1:5" ht="17.25" customHeight="1" x14ac:dyDescent="0.3">
      <c r="A63" s="905"/>
      <c r="B63" s="249" t="s">
        <v>152</v>
      </c>
      <c r="C63" s="894"/>
      <c r="D63" s="897"/>
      <c r="E63" s="946"/>
    </row>
    <row r="64" spans="1:5" ht="216.75" customHeight="1" thickBot="1" x14ac:dyDescent="0.35">
      <c r="A64" s="905"/>
      <c r="B64" s="250" t="s">
        <v>219</v>
      </c>
      <c r="C64" s="901"/>
      <c r="D64" s="903"/>
      <c r="E64" s="947"/>
    </row>
    <row r="65" spans="1:5" ht="57" customHeight="1" x14ac:dyDescent="0.3">
      <c r="A65" s="906" t="s">
        <v>132</v>
      </c>
      <c r="B65" s="238" t="s">
        <v>220</v>
      </c>
      <c r="C65" s="893" t="s">
        <v>221</v>
      </c>
      <c r="D65" s="896" t="s">
        <v>222</v>
      </c>
      <c r="E65" s="952"/>
    </row>
    <row r="66" spans="1:5" ht="20.25" customHeight="1" x14ac:dyDescent="0.3">
      <c r="A66" s="907"/>
      <c r="B66" s="241" t="s">
        <v>150</v>
      </c>
      <c r="C66" s="894"/>
      <c r="D66" s="897"/>
      <c r="E66" s="953"/>
    </row>
    <row r="67" spans="1:5" ht="89.25" customHeight="1" x14ac:dyDescent="0.3">
      <c r="A67" s="907"/>
      <c r="B67" s="240" t="s">
        <v>223</v>
      </c>
      <c r="C67" s="894"/>
      <c r="D67" s="897"/>
      <c r="E67" s="953"/>
    </row>
    <row r="68" spans="1:5" ht="21" customHeight="1" x14ac:dyDescent="0.3">
      <c r="A68" s="907"/>
      <c r="B68" s="249" t="s">
        <v>152</v>
      </c>
      <c r="C68" s="894"/>
      <c r="D68" s="897"/>
      <c r="E68" s="953"/>
    </row>
    <row r="69" spans="1:5" ht="168" customHeight="1" thickBot="1" x14ac:dyDescent="0.35">
      <c r="A69" s="908"/>
      <c r="B69" s="244" t="s">
        <v>224</v>
      </c>
      <c r="C69" s="895"/>
      <c r="D69" s="898"/>
      <c r="E69" s="954"/>
    </row>
    <row r="70" spans="1:5" ht="72" customHeight="1" x14ac:dyDescent="0.3">
      <c r="A70" s="890" t="s">
        <v>133</v>
      </c>
      <c r="B70" s="238" t="s">
        <v>225</v>
      </c>
      <c r="C70" s="893" t="s">
        <v>226</v>
      </c>
      <c r="D70" s="896" t="s">
        <v>227</v>
      </c>
      <c r="E70" s="945" t="s">
        <v>228</v>
      </c>
    </row>
    <row r="71" spans="1:5" ht="20.25" customHeight="1" x14ac:dyDescent="0.3">
      <c r="A71" s="891"/>
      <c r="B71" s="241" t="s">
        <v>150</v>
      </c>
      <c r="C71" s="894"/>
      <c r="D71" s="897"/>
      <c r="E71" s="946"/>
    </row>
    <row r="72" spans="1:5" ht="48" customHeight="1" x14ac:dyDescent="0.3">
      <c r="A72" s="891"/>
      <c r="B72" s="240" t="s">
        <v>229</v>
      </c>
      <c r="C72" s="894"/>
      <c r="D72" s="897"/>
      <c r="E72" s="946"/>
    </row>
    <row r="73" spans="1:5" ht="23.25" customHeight="1" x14ac:dyDescent="0.3">
      <c r="A73" s="891"/>
      <c r="B73" s="249" t="s">
        <v>152</v>
      </c>
      <c r="C73" s="894"/>
      <c r="D73" s="897"/>
      <c r="E73" s="946"/>
    </row>
    <row r="74" spans="1:5" ht="360" customHeight="1" thickBot="1" x14ac:dyDescent="0.35">
      <c r="A74" s="892"/>
      <c r="B74" s="244" t="s">
        <v>230</v>
      </c>
      <c r="C74" s="895"/>
      <c r="D74" s="898"/>
      <c r="E74" s="947"/>
    </row>
    <row r="75" spans="1:5" ht="73.5" customHeight="1" x14ac:dyDescent="0.3">
      <c r="A75" s="899" t="s">
        <v>134</v>
      </c>
      <c r="B75" s="246" t="s">
        <v>231</v>
      </c>
      <c r="C75" s="900" t="s">
        <v>232</v>
      </c>
      <c r="D75" s="902" t="s">
        <v>233</v>
      </c>
      <c r="E75" s="945" t="s">
        <v>234</v>
      </c>
    </row>
    <row r="76" spans="1:5" ht="19.5" customHeight="1" x14ac:dyDescent="0.3">
      <c r="A76" s="899"/>
      <c r="B76" s="241" t="s">
        <v>150</v>
      </c>
      <c r="C76" s="894"/>
      <c r="D76" s="897"/>
      <c r="E76" s="946"/>
    </row>
    <row r="77" spans="1:5" ht="74.25" customHeight="1" x14ac:dyDescent="0.3">
      <c r="A77" s="899"/>
      <c r="B77" s="240" t="s">
        <v>235</v>
      </c>
      <c r="C77" s="894"/>
      <c r="D77" s="897"/>
      <c r="E77" s="946"/>
    </row>
    <row r="78" spans="1:5" ht="19.5" customHeight="1" x14ac:dyDescent="0.3">
      <c r="A78" s="899"/>
      <c r="B78" s="249" t="s">
        <v>152</v>
      </c>
      <c r="C78" s="894"/>
      <c r="D78" s="897"/>
      <c r="E78" s="946"/>
    </row>
    <row r="79" spans="1:5" ht="159" customHeight="1" thickBot="1" x14ac:dyDescent="0.35">
      <c r="A79" s="899"/>
      <c r="B79" s="250" t="s">
        <v>236</v>
      </c>
      <c r="C79" s="901"/>
      <c r="D79" s="903"/>
      <c r="E79" s="947"/>
    </row>
    <row r="80" spans="1:5" ht="60" customHeight="1" x14ac:dyDescent="0.3">
      <c r="A80" s="890" t="s">
        <v>135</v>
      </c>
      <c r="B80" s="238" t="s">
        <v>237</v>
      </c>
      <c r="C80" s="893" t="s">
        <v>238</v>
      </c>
      <c r="D80" s="896" t="s">
        <v>239</v>
      </c>
      <c r="E80" s="952"/>
    </row>
    <row r="81" spans="1:5" ht="18.75" customHeight="1" x14ac:dyDescent="0.3">
      <c r="A81" s="891"/>
      <c r="B81" s="241" t="s">
        <v>150</v>
      </c>
      <c r="C81" s="894"/>
      <c r="D81" s="897"/>
      <c r="E81" s="953"/>
    </row>
    <row r="82" spans="1:5" ht="56.25" customHeight="1" x14ac:dyDescent="0.3">
      <c r="A82" s="891"/>
      <c r="B82" s="240" t="s">
        <v>240</v>
      </c>
      <c r="C82" s="894"/>
      <c r="D82" s="897"/>
      <c r="E82" s="953"/>
    </row>
    <row r="83" spans="1:5" ht="20.25" customHeight="1" x14ac:dyDescent="0.3">
      <c r="A83" s="891"/>
      <c r="B83" s="249" t="s">
        <v>152</v>
      </c>
      <c r="C83" s="894"/>
      <c r="D83" s="897"/>
      <c r="E83" s="953"/>
    </row>
    <row r="84" spans="1:5" ht="335.25" customHeight="1" thickBot="1" x14ac:dyDescent="0.35">
      <c r="A84" s="892"/>
      <c r="B84" s="244" t="s">
        <v>241</v>
      </c>
      <c r="C84" s="895"/>
      <c r="D84" s="898"/>
      <c r="E84" s="954"/>
    </row>
    <row r="85" spans="1:5" ht="77.25" customHeight="1" x14ac:dyDescent="0.3">
      <c r="A85" s="890" t="s">
        <v>136</v>
      </c>
      <c r="B85" s="238" t="s">
        <v>242</v>
      </c>
      <c r="C85" s="893" t="s">
        <v>243</v>
      </c>
      <c r="D85" s="896" t="s">
        <v>244</v>
      </c>
      <c r="E85" s="945" t="s">
        <v>245</v>
      </c>
    </row>
    <row r="86" spans="1:5" ht="19.5" customHeight="1" x14ac:dyDescent="0.3">
      <c r="A86" s="891"/>
      <c r="B86" s="241" t="s">
        <v>150</v>
      </c>
      <c r="C86" s="894"/>
      <c r="D86" s="897"/>
      <c r="E86" s="946"/>
    </row>
    <row r="87" spans="1:5" ht="51" customHeight="1" x14ac:dyDescent="0.3">
      <c r="A87" s="891"/>
      <c r="B87" s="240" t="s">
        <v>246</v>
      </c>
      <c r="C87" s="894"/>
      <c r="D87" s="897"/>
      <c r="E87" s="946"/>
    </row>
    <row r="88" spans="1:5" ht="20.25" customHeight="1" x14ac:dyDescent="0.3">
      <c r="A88" s="891"/>
      <c r="B88" s="249" t="s">
        <v>152</v>
      </c>
      <c r="C88" s="894"/>
      <c r="D88" s="897"/>
      <c r="E88" s="946"/>
    </row>
    <row r="89" spans="1:5" ht="229.5" customHeight="1" thickBot="1" x14ac:dyDescent="0.35">
      <c r="A89" s="892"/>
      <c r="B89" s="244" t="s">
        <v>247</v>
      </c>
      <c r="C89" s="895"/>
      <c r="D89" s="898"/>
      <c r="E89" s="947"/>
    </row>
  </sheetData>
  <sheetProtection algorithmName="SHA-512" hashValue="w9gcpO1eBrsJcOVXgX0erNmHbQRXBCRR7oTBHVhUVGE5ZCzMBiyuyjeCc5QaDBxOUrbHT6M40EwNVS27bUDrqA==" saltValue="nq0lK00KGhw2o+NrxU+7Cg==" spinCount="100000" sheet="1" objects="1" scenarios="1" formatCells="0" formatColumns="0" insertColumns="0" insertRows="0"/>
  <mergeCells count="68">
    <mergeCell ref="E85:E89"/>
    <mergeCell ref="E50:E54"/>
    <mergeCell ref="E60:E64"/>
    <mergeCell ref="E65:E69"/>
    <mergeCell ref="E70:E74"/>
    <mergeCell ref="E75:E79"/>
    <mergeCell ref="E80:E84"/>
    <mergeCell ref="E56:E59"/>
    <mergeCell ref="A2:A3"/>
    <mergeCell ref="A20:A24"/>
    <mergeCell ref="C6:D6"/>
    <mergeCell ref="B6:B7"/>
    <mergeCell ref="A6:A7"/>
    <mergeCell ref="C20:C24"/>
    <mergeCell ref="D20:D24"/>
    <mergeCell ref="E8:E16"/>
    <mergeCell ref="E6:E7"/>
    <mergeCell ref="A8:A19"/>
    <mergeCell ref="D8:D19"/>
    <mergeCell ref="B4:E4"/>
    <mergeCell ref="C8:C19"/>
    <mergeCell ref="E20:E24"/>
    <mergeCell ref="A25:A29"/>
    <mergeCell ref="C25:C29"/>
    <mergeCell ref="D25:D29"/>
    <mergeCell ref="E25:E29"/>
    <mergeCell ref="C30:C34"/>
    <mergeCell ref="D30:D34"/>
    <mergeCell ref="E30:E34"/>
    <mergeCell ref="A30:A34"/>
    <mergeCell ref="A35:A39"/>
    <mergeCell ref="C35:C39"/>
    <mergeCell ref="D35:D39"/>
    <mergeCell ref="E35:E39"/>
    <mergeCell ref="A40:A44"/>
    <mergeCell ref="C40:C44"/>
    <mergeCell ref="D40:D44"/>
    <mergeCell ref="E40:E41"/>
    <mergeCell ref="A45:A49"/>
    <mergeCell ref="C45:C49"/>
    <mergeCell ref="D45:D49"/>
    <mergeCell ref="E45:E47"/>
    <mergeCell ref="E48:E49"/>
    <mergeCell ref="E42:E44"/>
    <mergeCell ref="A50:A54"/>
    <mergeCell ref="C50:C54"/>
    <mergeCell ref="D50:D54"/>
    <mergeCell ref="A55:A59"/>
    <mergeCell ref="C55:C59"/>
    <mergeCell ref="D55:D59"/>
    <mergeCell ref="A60:A64"/>
    <mergeCell ref="C60:C64"/>
    <mergeCell ref="D60:D64"/>
    <mergeCell ref="A65:A69"/>
    <mergeCell ref="C65:C69"/>
    <mergeCell ref="D65:D69"/>
    <mergeCell ref="A70:A74"/>
    <mergeCell ref="C70:C74"/>
    <mergeCell ref="D70:D74"/>
    <mergeCell ref="A75:A79"/>
    <mergeCell ref="C75:C79"/>
    <mergeCell ref="D75:D79"/>
    <mergeCell ref="A85:A89"/>
    <mergeCell ref="C85:C89"/>
    <mergeCell ref="D85:D89"/>
    <mergeCell ref="A80:A84"/>
    <mergeCell ref="C80:C84"/>
    <mergeCell ref="D80:D8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AK55"/>
  <sheetViews>
    <sheetView zoomScale="90" zoomScaleNormal="90" workbookViewId="0">
      <selection activeCell="E6" sqref="E6:I15"/>
    </sheetView>
  </sheetViews>
  <sheetFormatPr baseColWidth="10" defaultColWidth="11.453125" defaultRowHeight="14.5" x14ac:dyDescent="0.35"/>
  <cols>
    <col min="2" max="2" width="24.1796875" customWidth="1"/>
    <col min="3" max="3" width="70.1796875" customWidth="1"/>
    <col min="4" max="4" width="29.81640625" customWidth="1"/>
  </cols>
  <sheetData>
    <row r="1" spans="1:37" ht="22.5" x14ac:dyDescent="0.35">
      <c r="A1" s="69"/>
      <c r="B1" s="957" t="s">
        <v>248</v>
      </c>
      <c r="C1" s="957"/>
      <c r="D1" s="957"/>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3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 x14ac:dyDescent="0.35">
      <c r="A3" s="69"/>
      <c r="B3" s="3"/>
      <c r="C3" s="4" t="s">
        <v>249</v>
      </c>
      <c r="D3" s="4" t="s">
        <v>250</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0" x14ac:dyDescent="0.35">
      <c r="A4" s="69"/>
      <c r="B4" s="5" t="s">
        <v>251</v>
      </c>
      <c r="C4" s="6" t="s">
        <v>252</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0" x14ac:dyDescent="0.35">
      <c r="A5" s="69"/>
      <c r="B5" s="8" t="s">
        <v>253</v>
      </c>
      <c r="C5" s="9" t="s">
        <v>254</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0" x14ac:dyDescent="0.35">
      <c r="A6" s="69"/>
      <c r="B6" s="11" t="s">
        <v>255</v>
      </c>
      <c r="C6" s="9" t="s">
        <v>256</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5" x14ac:dyDescent="0.35">
      <c r="A7" s="69"/>
      <c r="B7" s="12" t="s">
        <v>257</v>
      </c>
      <c r="C7" s="9" t="s">
        <v>258</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0" x14ac:dyDescent="0.35">
      <c r="A8" s="69"/>
      <c r="B8" s="13" t="s">
        <v>259</v>
      </c>
      <c r="C8" s="9" t="s">
        <v>260</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35">
      <c r="A9" s="69"/>
      <c r="B9" s="90"/>
      <c r="C9" s="90"/>
      <c r="D9" s="9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x14ac:dyDescent="0.35">
      <c r="A10" s="69"/>
      <c r="B10" s="91"/>
      <c r="C10" s="90"/>
      <c r="D10" s="90"/>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35">
      <c r="A11" s="69"/>
      <c r="B11" s="90"/>
      <c r="C11" s="90"/>
      <c r="D11" s="90"/>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35">
      <c r="A12" s="69"/>
      <c r="B12" s="90"/>
      <c r="C12" s="90"/>
      <c r="D12" s="90"/>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35">
      <c r="A13" s="69"/>
      <c r="B13" s="90"/>
      <c r="C13" s="90"/>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35">
      <c r="A14" s="69"/>
      <c r="B14" s="90"/>
      <c r="C14" s="90"/>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35">
      <c r="A15" s="69"/>
      <c r="B15" s="90"/>
      <c r="C15" s="90"/>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35">
      <c r="A16" s="69"/>
      <c r="B16" s="90"/>
      <c r="C16" s="90"/>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35">
      <c r="A17" s="69"/>
      <c r="B17" s="90"/>
      <c r="C17" s="90"/>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35">
      <c r="A18" s="69"/>
      <c r="B18" s="90"/>
      <c r="C18" s="90"/>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3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3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3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3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3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3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3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3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3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3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3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3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3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3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35">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35">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35">
      <c r="A35" s="69"/>
    </row>
    <row r="36" spans="1:31" x14ac:dyDescent="0.35">
      <c r="A36" s="69"/>
    </row>
    <row r="37" spans="1:31" x14ac:dyDescent="0.35">
      <c r="A37" s="69"/>
    </row>
    <row r="38" spans="1:31" x14ac:dyDescent="0.35">
      <c r="A38" s="69"/>
    </row>
    <row r="39" spans="1:31" x14ac:dyDescent="0.35">
      <c r="A39" s="69"/>
    </row>
    <row r="40" spans="1:31" x14ac:dyDescent="0.35">
      <c r="A40" s="69"/>
    </row>
    <row r="41" spans="1:31" x14ac:dyDescent="0.35">
      <c r="A41" s="69"/>
    </row>
    <row r="42" spans="1:31" x14ac:dyDescent="0.35">
      <c r="A42" s="69"/>
    </row>
    <row r="43" spans="1:31" x14ac:dyDescent="0.35">
      <c r="A43" s="69"/>
    </row>
    <row r="44" spans="1:31" x14ac:dyDescent="0.35">
      <c r="A44" s="69"/>
    </row>
    <row r="45" spans="1:31" x14ac:dyDescent="0.35">
      <c r="A45" s="69"/>
    </row>
    <row r="46" spans="1:31" x14ac:dyDescent="0.35">
      <c r="A46" s="69"/>
    </row>
    <row r="47" spans="1:31" x14ac:dyDescent="0.35">
      <c r="A47" s="69"/>
    </row>
    <row r="48" spans="1:31" x14ac:dyDescent="0.35">
      <c r="A48" s="69"/>
    </row>
    <row r="49" spans="1:1" x14ac:dyDescent="0.35">
      <c r="A49" s="69"/>
    </row>
    <row r="50" spans="1:1" x14ac:dyDescent="0.35">
      <c r="A50" s="69"/>
    </row>
    <row r="51" spans="1:1" x14ac:dyDescent="0.35">
      <c r="A51" s="69"/>
    </row>
    <row r="52" spans="1:1" x14ac:dyDescent="0.35">
      <c r="A52" s="69"/>
    </row>
    <row r="53" spans="1:1" x14ac:dyDescent="0.35">
      <c r="A53" s="69"/>
    </row>
    <row r="54" spans="1:1" x14ac:dyDescent="0.35">
      <c r="A54" s="69"/>
    </row>
    <row r="55" spans="1:1" x14ac:dyDescent="0.35">
      <c r="A55" s="69"/>
    </row>
  </sheetData>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U232"/>
  <sheetViews>
    <sheetView zoomScale="60" zoomScaleNormal="60" workbookViewId="0">
      <selection activeCell="C13" sqref="C13"/>
    </sheetView>
  </sheetViews>
  <sheetFormatPr baseColWidth="10" defaultColWidth="11.453125" defaultRowHeight="14.5" x14ac:dyDescent="0.35"/>
  <cols>
    <col min="2" max="2" width="40.453125" customWidth="1"/>
    <col min="3" max="3" width="74.81640625" customWidth="1"/>
    <col min="4" max="4" width="135" bestFit="1" customWidth="1"/>
    <col min="5" max="5" width="144.7265625" bestFit="1" customWidth="1"/>
  </cols>
  <sheetData>
    <row r="1" spans="1:21" ht="32.5" x14ac:dyDescent="0.35">
      <c r="A1" s="69"/>
      <c r="B1" s="958" t="s">
        <v>261</v>
      </c>
      <c r="C1" s="958"/>
      <c r="D1" s="958"/>
      <c r="E1" s="69"/>
      <c r="F1" s="69"/>
      <c r="G1" s="69"/>
      <c r="H1" s="69"/>
      <c r="I1" s="69"/>
      <c r="J1" s="69"/>
      <c r="K1" s="69"/>
      <c r="L1" s="69"/>
      <c r="M1" s="69"/>
      <c r="N1" s="69"/>
      <c r="O1" s="69"/>
      <c r="P1" s="69"/>
      <c r="Q1" s="69"/>
      <c r="R1" s="69"/>
      <c r="S1" s="69"/>
      <c r="T1" s="69"/>
      <c r="U1" s="69"/>
    </row>
    <row r="2" spans="1:21" x14ac:dyDescent="0.35">
      <c r="A2" s="69"/>
      <c r="B2" s="69"/>
      <c r="C2" s="69"/>
      <c r="D2" s="69"/>
      <c r="E2" s="69"/>
      <c r="F2" s="69"/>
      <c r="G2" s="69"/>
      <c r="H2" s="69"/>
      <c r="I2" s="69"/>
      <c r="J2" s="69"/>
      <c r="K2" s="69"/>
      <c r="L2" s="69"/>
      <c r="M2" s="69"/>
      <c r="N2" s="69"/>
      <c r="O2" s="69"/>
      <c r="P2" s="69"/>
      <c r="Q2" s="69"/>
      <c r="R2" s="69"/>
      <c r="S2" s="69"/>
      <c r="T2" s="69"/>
      <c r="U2" s="69"/>
    </row>
    <row r="3" spans="1:21" ht="30.5" x14ac:dyDescent="0.35">
      <c r="A3" s="69"/>
      <c r="B3" s="87"/>
      <c r="C3" s="22" t="s">
        <v>262</v>
      </c>
      <c r="D3" s="22" t="s">
        <v>263</v>
      </c>
      <c r="E3" s="69"/>
      <c r="F3" s="69"/>
      <c r="G3" s="69"/>
      <c r="H3" s="69"/>
      <c r="I3" s="69"/>
      <c r="J3" s="69"/>
      <c r="K3" s="69"/>
      <c r="L3" s="69"/>
      <c r="M3" s="69"/>
      <c r="N3" s="69"/>
      <c r="O3" s="69"/>
      <c r="P3" s="69"/>
      <c r="Q3" s="69"/>
      <c r="R3" s="69"/>
      <c r="S3" s="69"/>
      <c r="T3" s="69"/>
      <c r="U3" s="69"/>
    </row>
    <row r="4" spans="1:21" ht="32.5" x14ac:dyDescent="0.35">
      <c r="A4" s="86" t="s">
        <v>264</v>
      </c>
      <c r="B4" s="25" t="s">
        <v>265</v>
      </c>
      <c r="C4" s="30" t="s">
        <v>266</v>
      </c>
      <c r="D4" s="23" t="s">
        <v>267</v>
      </c>
      <c r="E4" s="69"/>
      <c r="F4" s="69"/>
      <c r="G4" s="69"/>
      <c r="H4" s="69"/>
      <c r="I4" s="69"/>
      <c r="J4" s="69"/>
      <c r="K4" s="69"/>
      <c r="L4" s="69"/>
      <c r="M4" s="69"/>
      <c r="N4" s="69"/>
      <c r="O4" s="69"/>
      <c r="P4" s="69"/>
      <c r="Q4" s="69"/>
      <c r="R4" s="69"/>
      <c r="S4" s="69"/>
      <c r="T4" s="69"/>
      <c r="U4" s="69"/>
    </row>
    <row r="5" spans="1:21" ht="65" x14ac:dyDescent="0.35">
      <c r="A5" s="86" t="s">
        <v>268</v>
      </c>
      <c r="B5" s="26" t="s">
        <v>269</v>
      </c>
      <c r="C5" s="31" t="s">
        <v>270</v>
      </c>
      <c r="D5" s="24" t="s">
        <v>271</v>
      </c>
      <c r="E5" s="69"/>
      <c r="F5" s="69"/>
      <c r="G5" s="69"/>
      <c r="H5" s="69"/>
      <c r="I5" s="69"/>
      <c r="J5" s="69"/>
      <c r="K5" s="69"/>
      <c r="L5" s="69"/>
      <c r="M5" s="69"/>
      <c r="N5" s="69"/>
      <c r="O5" s="69"/>
      <c r="P5" s="69"/>
      <c r="Q5" s="69"/>
      <c r="R5" s="69"/>
      <c r="S5" s="69"/>
      <c r="T5" s="69"/>
      <c r="U5" s="69"/>
    </row>
    <row r="6" spans="1:21" ht="65" x14ac:dyDescent="0.35">
      <c r="A6" s="86" t="s">
        <v>97</v>
      </c>
      <c r="B6" s="27" t="s">
        <v>272</v>
      </c>
      <c r="C6" s="31" t="s">
        <v>273</v>
      </c>
      <c r="D6" s="24" t="s">
        <v>274</v>
      </c>
      <c r="E6" s="69"/>
      <c r="F6" s="69"/>
      <c r="G6" s="69"/>
      <c r="H6" s="69"/>
      <c r="I6" s="69"/>
      <c r="J6" s="69"/>
      <c r="K6" s="69"/>
      <c r="L6" s="69"/>
      <c r="M6" s="69"/>
      <c r="N6" s="69"/>
      <c r="O6" s="69"/>
      <c r="P6" s="69"/>
      <c r="Q6" s="69"/>
      <c r="R6" s="69"/>
      <c r="S6" s="69"/>
      <c r="T6" s="69"/>
      <c r="U6" s="69"/>
    </row>
    <row r="7" spans="1:21" ht="65" x14ac:dyDescent="0.35">
      <c r="A7" s="86" t="s">
        <v>99</v>
      </c>
      <c r="B7" s="28" t="s">
        <v>275</v>
      </c>
      <c r="C7" s="31" t="s">
        <v>276</v>
      </c>
      <c r="D7" s="24" t="s">
        <v>277</v>
      </c>
      <c r="E7" s="69"/>
      <c r="F7" s="69"/>
      <c r="G7" s="69"/>
      <c r="H7" s="69"/>
      <c r="I7" s="69"/>
      <c r="J7" s="69"/>
      <c r="K7" s="69"/>
      <c r="L7" s="69"/>
      <c r="M7" s="69"/>
      <c r="N7" s="69"/>
      <c r="O7" s="69"/>
      <c r="P7" s="69"/>
      <c r="Q7" s="69"/>
      <c r="R7" s="69"/>
      <c r="S7" s="69"/>
      <c r="T7" s="69"/>
      <c r="U7" s="69"/>
    </row>
    <row r="8" spans="1:21" ht="65" x14ac:dyDescent="0.35">
      <c r="A8" s="86" t="s">
        <v>101</v>
      </c>
      <c r="B8" s="29" t="s">
        <v>278</v>
      </c>
      <c r="C8" s="31" t="s">
        <v>279</v>
      </c>
      <c r="D8" s="24" t="s">
        <v>280</v>
      </c>
      <c r="E8" s="69"/>
      <c r="F8" s="69"/>
      <c r="G8" s="69"/>
      <c r="H8" s="69"/>
      <c r="I8" s="69"/>
      <c r="J8" s="69"/>
      <c r="K8" s="69"/>
      <c r="L8" s="69"/>
      <c r="M8" s="69"/>
      <c r="N8" s="69"/>
      <c r="O8" s="69"/>
      <c r="P8" s="69"/>
      <c r="Q8" s="69"/>
      <c r="R8" s="69"/>
      <c r="S8" s="69"/>
      <c r="T8" s="69"/>
      <c r="U8" s="69"/>
    </row>
    <row r="9" spans="1:21" ht="20" x14ac:dyDescent="0.35">
      <c r="A9" s="86"/>
      <c r="B9" s="86"/>
      <c r="C9" s="92"/>
      <c r="D9" s="88"/>
      <c r="E9" s="69"/>
      <c r="F9" s="69"/>
      <c r="G9" s="69"/>
      <c r="H9" s="69"/>
      <c r="I9" s="69"/>
      <c r="J9" s="69"/>
      <c r="K9" s="69"/>
      <c r="L9" s="69"/>
      <c r="M9" s="69"/>
      <c r="N9" s="69"/>
      <c r="O9" s="69"/>
      <c r="P9" s="69"/>
      <c r="Q9" s="69"/>
      <c r="R9" s="69"/>
      <c r="S9" s="69"/>
      <c r="T9" s="69"/>
      <c r="U9" s="69"/>
    </row>
    <row r="10" spans="1:21" x14ac:dyDescent="0.35">
      <c r="A10" s="86"/>
      <c r="B10" s="89"/>
      <c r="C10" s="89"/>
      <c r="D10" s="89"/>
      <c r="E10" s="69"/>
      <c r="F10" s="69"/>
      <c r="G10" s="69"/>
      <c r="H10" s="69"/>
      <c r="I10" s="69"/>
      <c r="J10" s="69"/>
      <c r="K10" s="69"/>
      <c r="L10" s="69"/>
      <c r="M10" s="69"/>
      <c r="N10" s="69"/>
      <c r="O10" s="69"/>
      <c r="P10" s="69"/>
      <c r="Q10" s="69"/>
      <c r="R10" s="69"/>
      <c r="S10" s="69"/>
      <c r="T10" s="69"/>
      <c r="U10" s="69"/>
    </row>
    <row r="11" spans="1:21" x14ac:dyDescent="0.35">
      <c r="A11" s="86"/>
      <c r="B11" s="86" t="s">
        <v>281</v>
      </c>
      <c r="C11" s="86" t="s">
        <v>282</v>
      </c>
      <c r="D11" s="86" t="s">
        <v>283</v>
      </c>
      <c r="E11" s="69"/>
      <c r="F11" s="69"/>
      <c r="G11" s="69"/>
      <c r="H11" s="69"/>
      <c r="I11" s="69"/>
      <c r="J11" s="69"/>
      <c r="K11" s="69"/>
      <c r="L11" s="69"/>
      <c r="M11" s="69"/>
      <c r="N11" s="69"/>
      <c r="O11" s="69"/>
      <c r="P11" s="69"/>
      <c r="Q11" s="69"/>
      <c r="R11" s="69"/>
      <c r="S11" s="69"/>
      <c r="T11" s="69"/>
      <c r="U11" s="69"/>
    </row>
    <row r="12" spans="1:21" x14ac:dyDescent="0.35">
      <c r="A12" s="86"/>
      <c r="B12" s="86" t="s">
        <v>284</v>
      </c>
      <c r="C12" s="86" t="s">
        <v>285</v>
      </c>
      <c r="D12" s="86" t="s">
        <v>286</v>
      </c>
      <c r="E12" s="69"/>
      <c r="F12" s="69"/>
      <c r="G12" s="69"/>
      <c r="H12" s="69"/>
      <c r="I12" s="69"/>
      <c r="J12" s="69"/>
      <c r="K12" s="69"/>
      <c r="L12" s="69"/>
      <c r="M12" s="69"/>
      <c r="N12" s="69"/>
      <c r="O12" s="69"/>
      <c r="P12" s="69"/>
      <c r="Q12" s="69"/>
      <c r="R12" s="69"/>
      <c r="S12" s="69"/>
      <c r="T12" s="69"/>
      <c r="U12" s="69"/>
    </row>
    <row r="13" spans="1:21" x14ac:dyDescent="0.35">
      <c r="A13" s="86"/>
      <c r="B13" s="86"/>
      <c r="C13" s="86" t="s">
        <v>287</v>
      </c>
      <c r="D13" s="86" t="s">
        <v>288</v>
      </c>
      <c r="E13" s="69"/>
      <c r="F13" s="69"/>
      <c r="G13" s="69"/>
      <c r="H13" s="69"/>
      <c r="I13" s="69"/>
      <c r="J13" s="69"/>
      <c r="K13" s="69"/>
      <c r="L13" s="69"/>
      <c r="M13" s="69"/>
      <c r="N13" s="69"/>
      <c r="O13" s="69"/>
      <c r="P13" s="69"/>
      <c r="Q13" s="69"/>
      <c r="R13" s="69"/>
      <c r="S13" s="69"/>
      <c r="T13" s="69"/>
      <c r="U13" s="69"/>
    </row>
    <row r="14" spans="1:21" x14ac:dyDescent="0.35">
      <c r="A14" s="86"/>
      <c r="B14" s="86"/>
      <c r="C14" s="86" t="s">
        <v>289</v>
      </c>
      <c r="D14" s="86" t="s">
        <v>290</v>
      </c>
      <c r="E14" s="69"/>
      <c r="F14" s="69"/>
      <c r="G14" s="69"/>
      <c r="H14" s="69"/>
      <c r="I14" s="69"/>
      <c r="J14" s="69"/>
      <c r="K14" s="69"/>
      <c r="L14" s="69"/>
      <c r="M14" s="69"/>
      <c r="N14" s="69"/>
      <c r="O14" s="69"/>
      <c r="P14" s="69"/>
      <c r="Q14" s="69"/>
      <c r="R14" s="69"/>
      <c r="S14" s="69"/>
      <c r="T14" s="69"/>
      <c r="U14" s="69"/>
    </row>
    <row r="15" spans="1:21" x14ac:dyDescent="0.35">
      <c r="A15" s="86"/>
      <c r="B15" s="86"/>
      <c r="C15" s="86" t="s">
        <v>291</v>
      </c>
      <c r="D15" s="86" t="s">
        <v>292</v>
      </c>
      <c r="E15" s="69"/>
      <c r="F15" s="69"/>
      <c r="G15" s="69"/>
      <c r="H15" s="69"/>
      <c r="I15" s="69"/>
      <c r="J15" s="69"/>
      <c r="K15" s="69"/>
      <c r="L15" s="69"/>
      <c r="M15" s="69"/>
      <c r="N15" s="69"/>
      <c r="O15" s="69"/>
      <c r="P15" s="69"/>
      <c r="Q15" s="69"/>
      <c r="R15" s="69"/>
      <c r="S15" s="69"/>
      <c r="T15" s="69"/>
      <c r="U15" s="69"/>
    </row>
    <row r="16" spans="1:21" x14ac:dyDescent="0.35">
      <c r="A16" s="86"/>
      <c r="B16" s="86"/>
      <c r="C16" s="86"/>
      <c r="D16" s="86"/>
      <c r="E16" s="69"/>
      <c r="F16" s="69"/>
      <c r="G16" s="69"/>
      <c r="H16" s="69"/>
      <c r="I16" s="69"/>
      <c r="J16" s="69"/>
      <c r="K16" s="69"/>
      <c r="L16" s="69"/>
      <c r="M16" s="69"/>
      <c r="N16" s="69"/>
      <c r="O16" s="69"/>
    </row>
    <row r="17" spans="1:15" x14ac:dyDescent="0.35">
      <c r="A17" s="86"/>
      <c r="B17" s="86"/>
      <c r="C17" s="86"/>
      <c r="D17" s="86"/>
      <c r="E17" s="69"/>
      <c r="F17" s="69"/>
      <c r="G17" s="69"/>
      <c r="H17" s="69"/>
      <c r="I17" s="69"/>
      <c r="J17" s="69"/>
      <c r="K17" s="69"/>
      <c r="L17" s="69"/>
      <c r="M17" s="69"/>
      <c r="N17" s="69"/>
      <c r="O17" s="69"/>
    </row>
    <row r="18" spans="1:15" x14ac:dyDescent="0.35">
      <c r="A18" s="86"/>
      <c r="B18" s="90"/>
      <c r="C18" s="90"/>
      <c r="D18" s="90"/>
      <c r="E18" s="69"/>
      <c r="F18" s="69"/>
      <c r="G18" s="69"/>
      <c r="H18" s="69"/>
      <c r="I18" s="69"/>
      <c r="J18" s="69"/>
      <c r="K18" s="69"/>
      <c r="L18" s="69"/>
      <c r="M18" s="69"/>
      <c r="N18" s="69"/>
      <c r="O18" s="69"/>
    </row>
    <row r="19" spans="1:15" x14ac:dyDescent="0.35">
      <c r="A19" s="86"/>
      <c r="B19" s="90"/>
      <c r="C19" s="90"/>
      <c r="D19" s="90"/>
      <c r="E19" s="69"/>
      <c r="F19" s="69"/>
      <c r="G19" s="69"/>
      <c r="H19" s="69"/>
      <c r="I19" s="69"/>
      <c r="J19" s="69"/>
      <c r="K19" s="69"/>
      <c r="L19" s="69"/>
      <c r="M19" s="69"/>
      <c r="N19" s="69"/>
      <c r="O19" s="69"/>
    </row>
    <row r="20" spans="1:15" x14ac:dyDescent="0.35">
      <c r="A20" s="86"/>
      <c r="B20" s="90"/>
      <c r="C20" s="90"/>
      <c r="D20" s="90"/>
      <c r="E20" s="69"/>
      <c r="F20" s="69"/>
      <c r="G20" s="69"/>
      <c r="H20" s="69"/>
      <c r="I20" s="69"/>
      <c r="J20" s="69"/>
      <c r="K20" s="69"/>
      <c r="L20" s="69"/>
      <c r="M20" s="69"/>
      <c r="N20" s="69"/>
      <c r="O20" s="69"/>
    </row>
    <row r="21" spans="1:15" x14ac:dyDescent="0.35">
      <c r="A21" s="86"/>
      <c r="B21" s="90"/>
      <c r="C21" s="90"/>
      <c r="D21" s="90"/>
      <c r="E21" s="69"/>
      <c r="F21" s="69"/>
      <c r="G21" s="69"/>
      <c r="H21" s="69"/>
      <c r="I21" s="69"/>
      <c r="J21" s="69"/>
      <c r="K21" s="69"/>
      <c r="L21" s="69"/>
      <c r="M21" s="69"/>
      <c r="N21" s="69"/>
      <c r="O21" s="69"/>
    </row>
    <row r="22" spans="1:15" ht="20" x14ac:dyDescent="0.35">
      <c r="A22" s="86"/>
      <c r="B22" s="86"/>
      <c r="C22" s="88"/>
      <c r="D22" s="88"/>
      <c r="E22" s="69"/>
      <c r="F22" s="69"/>
      <c r="G22" s="69"/>
      <c r="H22" s="69"/>
      <c r="I22" s="69"/>
      <c r="J22" s="69"/>
      <c r="K22" s="69"/>
      <c r="L22" s="69"/>
      <c r="M22" s="69"/>
      <c r="N22" s="69"/>
      <c r="O22" s="69"/>
    </row>
    <row r="23" spans="1:15" ht="20" x14ac:dyDescent="0.35">
      <c r="A23" s="86"/>
      <c r="B23" s="86"/>
      <c r="C23" s="88"/>
      <c r="D23" s="88"/>
      <c r="E23" s="69"/>
      <c r="F23" s="69"/>
      <c r="G23" s="69"/>
      <c r="H23" s="69"/>
      <c r="I23" s="69"/>
      <c r="J23" s="69"/>
      <c r="K23" s="69"/>
      <c r="L23" s="69"/>
      <c r="M23" s="69"/>
      <c r="N23" s="69"/>
      <c r="O23" s="69"/>
    </row>
    <row r="24" spans="1:15" ht="20" x14ac:dyDescent="0.35">
      <c r="A24" s="86"/>
      <c r="B24" s="86"/>
      <c r="C24" s="88"/>
      <c r="D24" s="88"/>
      <c r="E24" s="69"/>
      <c r="F24" s="69"/>
      <c r="G24" s="69"/>
      <c r="H24" s="69"/>
      <c r="I24" s="69"/>
      <c r="J24" s="69"/>
      <c r="K24" s="69"/>
      <c r="L24" s="69"/>
      <c r="M24" s="69"/>
      <c r="N24" s="69"/>
      <c r="O24" s="69"/>
    </row>
    <row r="25" spans="1:15" ht="20" x14ac:dyDescent="0.35">
      <c r="A25" s="86"/>
      <c r="B25" s="86"/>
      <c r="C25" s="88"/>
      <c r="D25" s="88"/>
      <c r="E25" s="69"/>
      <c r="F25" s="69"/>
      <c r="G25" s="69"/>
      <c r="H25" s="69"/>
      <c r="I25" s="69"/>
      <c r="J25" s="69"/>
      <c r="K25" s="69"/>
      <c r="L25" s="69"/>
      <c r="M25" s="69"/>
      <c r="N25" s="69"/>
      <c r="O25" s="69"/>
    </row>
    <row r="26" spans="1:15" ht="20" x14ac:dyDescent="0.35">
      <c r="A26" s="86"/>
      <c r="B26" s="86"/>
      <c r="C26" s="88"/>
      <c r="D26" s="88"/>
      <c r="E26" s="69"/>
      <c r="F26" s="69"/>
      <c r="G26" s="69"/>
      <c r="H26" s="69"/>
      <c r="I26" s="69"/>
      <c r="J26" s="69"/>
      <c r="K26" s="69"/>
      <c r="L26" s="69"/>
      <c r="M26" s="69"/>
      <c r="N26" s="69"/>
      <c r="O26" s="69"/>
    </row>
    <row r="27" spans="1:15" ht="20" x14ac:dyDescent="0.35">
      <c r="A27" s="86"/>
      <c r="B27" s="86"/>
      <c r="C27" s="88"/>
      <c r="D27" s="88"/>
      <c r="E27" s="69"/>
      <c r="F27" s="69"/>
      <c r="G27" s="69"/>
      <c r="H27" s="69"/>
      <c r="I27" s="69"/>
      <c r="J27" s="69"/>
      <c r="K27" s="69"/>
      <c r="L27" s="69"/>
      <c r="M27" s="69"/>
      <c r="N27" s="69"/>
      <c r="O27" s="69"/>
    </row>
    <row r="28" spans="1:15" ht="20" x14ac:dyDescent="0.35">
      <c r="A28" s="86"/>
      <c r="B28" s="86"/>
      <c r="C28" s="88"/>
      <c r="D28" s="88"/>
      <c r="E28" s="69"/>
      <c r="F28" s="69"/>
      <c r="G28" s="69"/>
      <c r="H28" s="69"/>
      <c r="I28" s="69"/>
      <c r="J28" s="69"/>
      <c r="K28" s="69"/>
      <c r="L28" s="69"/>
      <c r="M28" s="69"/>
      <c r="N28" s="69"/>
      <c r="O28" s="69"/>
    </row>
    <row r="29" spans="1:15" ht="20" x14ac:dyDescent="0.35">
      <c r="A29" s="86"/>
      <c r="B29" s="86"/>
      <c r="C29" s="88"/>
      <c r="D29" s="88"/>
      <c r="E29" s="69"/>
      <c r="F29" s="69"/>
      <c r="G29" s="69"/>
      <c r="H29" s="69"/>
      <c r="I29" s="69"/>
      <c r="J29" s="69"/>
      <c r="K29" s="69"/>
      <c r="L29" s="69"/>
      <c r="M29" s="69"/>
      <c r="N29" s="69"/>
      <c r="O29" s="69"/>
    </row>
    <row r="30" spans="1:15" ht="20" x14ac:dyDescent="0.35">
      <c r="A30" s="86"/>
      <c r="B30" s="86"/>
      <c r="C30" s="88"/>
      <c r="D30" s="88"/>
      <c r="E30" s="69"/>
      <c r="F30" s="69"/>
      <c r="G30" s="69"/>
      <c r="H30" s="69"/>
      <c r="I30" s="69"/>
      <c r="J30" s="69"/>
      <c r="K30" s="69"/>
      <c r="L30" s="69"/>
      <c r="M30" s="69"/>
      <c r="N30" s="69"/>
      <c r="O30" s="69"/>
    </row>
    <row r="31" spans="1:15" ht="20" x14ac:dyDescent="0.35">
      <c r="A31" s="86"/>
      <c r="B31" s="86"/>
      <c r="C31" s="88"/>
      <c r="D31" s="88"/>
      <c r="E31" s="69"/>
      <c r="F31" s="69"/>
      <c r="G31" s="69"/>
      <c r="H31" s="69"/>
      <c r="I31" s="69"/>
      <c r="J31" s="69"/>
      <c r="K31" s="69"/>
      <c r="L31" s="69"/>
      <c r="M31" s="69"/>
      <c r="N31" s="69"/>
      <c r="O31" s="69"/>
    </row>
    <row r="32" spans="1:15" ht="20" x14ac:dyDescent="0.35">
      <c r="A32" s="86"/>
      <c r="B32" s="86"/>
      <c r="C32" s="88"/>
      <c r="D32" s="88"/>
      <c r="E32" s="69"/>
      <c r="F32" s="69"/>
      <c r="G32" s="69"/>
      <c r="H32" s="69"/>
      <c r="I32" s="69"/>
      <c r="J32" s="69"/>
      <c r="K32" s="69"/>
      <c r="L32" s="69"/>
      <c r="M32" s="69"/>
      <c r="N32" s="69"/>
      <c r="O32" s="69"/>
    </row>
    <row r="33" spans="1:15" ht="20" x14ac:dyDescent="0.35">
      <c r="A33" s="86"/>
      <c r="B33" s="86"/>
      <c r="C33" s="88"/>
      <c r="D33" s="88"/>
      <c r="E33" s="69"/>
      <c r="F33" s="69"/>
      <c r="G33" s="69"/>
      <c r="H33" s="69"/>
      <c r="I33" s="69"/>
      <c r="J33" s="69"/>
      <c r="K33" s="69"/>
      <c r="L33" s="69"/>
      <c r="M33" s="69"/>
      <c r="N33" s="69"/>
      <c r="O33" s="69"/>
    </row>
    <row r="34" spans="1:15" ht="20" x14ac:dyDescent="0.35">
      <c r="A34" s="86"/>
      <c r="B34" s="86"/>
      <c r="C34" s="88"/>
      <c r="D34" s="88"/>
      <c r="E34" s="69"/>
      <c r="F34" s="69"/>
      <c r="G34" s="69"/>
      <c r="H34" s="69"/>
      <c r="I34" s="69"/>
      <c r="J34" s="69"/>
      <c r="K34" s="69"/>
      <c r="L34" s="69"/>
      <c r="M34" s="69"/>
      <c r="N34" s="69"/>
      <c r="O34" s="69"/>
    </row>
    <row r="35" spans="1:15" ht="20" x14ac:dyDescent="0.35">
      <c r="A35" s="86"/>
      <c r="B35" s="86"/>
      <c r="C35" s="88"/>
      <c r="D35" s="88"/>
      <c r="E35" s="69"/>
      <c r="F35" s="69"/>
      <c r="G35" s="69"/>
      <c r="H35" s="69"/>
      <c r="I35" s="69"/>
      <c r="J35" s="69"/>
      <c r="K35" s="69"/>
      <c r="L35" s="69"/>
      <c r="M35" s="69"/>
      <c r="N35" s="69"/>
      <c r="O35" s="69"/>
    </row>
    <row r="36" spans="1:15" ht="20" x14ac:dyDescent="0.35">
      <c r="A36" s="86"/>
      <c r="B36" s="86"/>
      <c r="C36" s="88"/>
      <c r="D36" s="88"/>
      <c r="E36" s="69"/>
      <c r="F36" s="69"/>
      <c r="G36" s="69"/>
      <c r="H36" s="69"/>
      <c r="I36" s="69"/>
      <c r="J36" s="69"/>
      <c r="K36" s="69"/>
      <c r="L36" s="69"/>
      <c r="M36" s="69"/>
      <c r="N36" s="69"/>
      <c r="O36" s="69"/>
    </row>
    <row r="37" spans="1:15" ht="20" x14ac:dyDescent="0.35">
      <c r="A37" s="86"/>
      <c r="B37" s="86"/>
      <c r="C37" s="88"/>
      <c r="D37" s="88"/>
      <c r="E37" s="69"/>
      <c r="F37" s="69"/>
      <c r="G37" s="69"/>
      <c r="H37" s="69"/>
      <c r="I37" s="69"/>
      <c r="J37" s="69"/>
      <c r="K37" s="69"/>
      <c r="L37" s="69"/>
      <c r="M37" s="69"/>
      <c r="N37" s="69"/>
      <c r="O37" s="69"/>
    </row>
    <row r="38" spans="1:15" ht="20" x14ac:dyDescent="0.35">
      <c r="A38" s="86"/>
      <c r="B38" s="86"/>
      <c r="C38" s="88"/>
      <c r="D38" s="88"/>
      <c r="E38" s="69"/>
      <c r="F38" s="69"/>
      <c r="G38" s="69"/>
      <c r="H38" s="69"/>
      <c r="I38" s="69"/>
      <c r="J38" s="69"/>
      <c r="K38" s="69"/>
      <c r="L38" s="69"/>
      <c r="M38" s="69"/>
      <c r="N38" s="69"/>
      <c r="O38" s="69"/>
    </row>
    <row r="39" spans="1:15" ht="20" x14ac:dyDescent="0.35">
      <c r="A39" s="86"/>
      <c r="B39" s="86"/>
      <c r="C39" s="88"/>
      <c r="D39" s="88"/>
      <c r="E39" s="69"/>
      <c r="F39" s="69"/>
      <c r="G39" s="69"/>
      <c r="H39" s="69"/>
      <c r="I39" s="69"/>
      <c r="J39" s="69"/>
      <c r="K39" s="69"/>
      <c r="L39" s="69"/>
      <c r="M39" s="69"/>
      <c r="N39" s="69"/>
      <c r="O39" s="69"/>
    </row>
    <row r="40" spans="1:15" ht="20" x14ac:dyDescent="0.35">
      <c r="A40" s="86"/>
      <c r="B40" s="86"/>
      <c r="C40" s="88"/>
      <c r="D40" s="88"/>
      <c r="E40" s="69"/>
      <c r="F40" s="69"/>
      <c r="G40" s="69"/>
      <c r="H40" s="69"/>
      <c r="I40" s="69"/>
      <c r="J40" s="69"/>
      <c r="K40" s="69"/>
      <c r="L40" s="69"/>
      <c r="M40" s="69"/>
      <c r="N40" s="69"/>
      <c r="O40" s="69"/>
    </row>
    <row r="41" spans="1:15" ht="20" x14ac:dyDescent="0.35">
      <c r="A41" s="86"/>
      <c r="B41" s="86"/>
      <c r="C41" s="88"/>
      <c r="D41" s="88"/>
      <c r="E41" s="69"/>
      <c r="F41" s="69"/>
      <c r="G41" s="69"/>
      <c r="H41" s="69"/>
      <c r="I41" s="69"/>
      <c r="J41" s="69"/>
      <c r="K41" s="69"/>
      <c r="L41" s="69"/>
      <c r="M41" s="69"/>
      <c r="N41" s="69"/>
      <c r="O41" s="69"/>
    </row>
    <row r="42" spans="1:15" ht="20" x14ac:dyDescent="0.35">
      <c r="A42" s="86"/>
      <c r="B42" s="86"/>
      <c r="C42" s="88"/>
      <c r="D42" s="88"/>
      <c r="E42" s="69"/>
      <c r="F42" s="69"/>
      <c r="G42" s="69"/>
      <c r="H42" s="69"/>
      <c r="I42" s="69"/>
      <c r="J42" s="69"/>
      <c r="K42" s="69"/>
      <c r="L42" s="69"/>
      <c r="M42" s="69"/>
      <c r="N42" s="69"/>
      <c r="O42" s="69"/>
    </row>
    <row r="43" spans="1:15" ht="20" x14ac:dyDescent="0.35">
      <c r="A43" s="86"/>
      <c r="B43" s="86"/>
      <c r="C43" s="88"/>
      <c r="D43" s="88"/>
      <c r="E43" s="69"/>
      <c r="F43" s="69"/>
      <c r="G43" s="69"/>
      <c r="H43" s="69"/>
      <c r="I43" s="69"/>
      <c r="J43" s="69"/>
      <c r="K43" s="69"/>
      <c r="L43" s="69"/>
      <c r="M43" s="69"/>
      <c r="N43" s="69"/>
      <c r="O43" s="69"/>
    </row>
    <row r="44" spans="1:15" ht="20" x14ac:dyDescent="0.35">
      <c r="A44" s="86"/>
      <c r="B44" s="86"/>
      <c r="C44" s="88"/>
      <c r="D44" s="88"/>
      <c r="E44" s="69"/>
      <c r="F44" s="69"/>
      <c r="G44" s="69"/>
      <c r="H44" s="69"/>
      <c r="I44" s="69"/>
      <c r="J44" s="69"/>
      <c r="K44" s="69"/>
      <c r="L44" s="69"/>
      <c r="M44" s="69"/>
      <c r="N44" s="69"/>
      <c r="O44" s="69"/>
    </row>
    <row r="45" spans="1:15" ht="20" x14ac:dyDescent="0.35">
      <c r="A45" s="86"/>
      <c r="B45" s="86"/>
      <c r="C45" s="88"/>
      <c r="D45" s="88"/>
      <c r="E45" s="69"/>
      <c r="F45" s="69"/>
      <c r="G45" s="69"/>
      <c r="H45" s="69"/>
      <c r="I45" s="69"/>
      <c r="J45" s="69"/>
      <c r="K45" s="69"/>
      <c r="L45" s="69"/>
      <c r="M45" s="69"/>
      <c r="N45" s="69"/>
      <c r="O45" s="69"/>
    </row>
    <row r="46" spans="1:15" ht="20" x14ac:dyDescent="0.35">
      <c r="A46" s="86"/>
      <c r="B46" s="86"/>
      <c r="C46" s="88"/>
      <c r="D46" s="88"/>
      <c r="E46" s="69"/>
      <c r="F46" s="69"/>
      <c r="G46" s="69"/>
      <c r="H46" s="69"/>
      <c r="I46" s="69"/>
      <c r="J46" s="69"/>
      <c r="K46" s="69"/>
      <c r="L46" s="69"/>
      <c r="M46" s="69"/>
      <c r="N46" s="69"/>
      <c r="O46" s="69"/>
    </row>
    <row r="47" spans="1:15" ht="20" x14ac:dyDescent="0.35">
      <c r="A47" s="86"/>
      <c r="B47" s="86"/>
      <c r="C47" s="88"/>
      <c r="D47" s="88"/>
      <c r="E47" s="69"/>
      <c r="F47" s="69"/>
      <c r="G47" s="69"/>
      <c r="H47" s="69"/>
      <c r="I47" s="69"/>
      <c r="J47" s="69"/>
      <c r="K47" s="69"/>
      <c r="L47" s="69"/>
      <c r="M47" s="69"/>
      <c r="N47" s="69"/>
      <c r="O47" s="69"/>
    </row>
    <row r="48" spans="1:15" ht="20" x14ac:dyDescent="0.35">
      <c r="A48" s="86"/>
      <c r="B48" s="86"/>
      <c r="C48" s="88"/>
      <c r="D48" s="88"/>
      <c r="E48" s="69"/>
      <c r="F48" s="69"/>
      <c r="G48" s="69"/>
      <c r="H48" s="69"/>
      <c r="I48" s="69"/>
      <c r="J48" s="69"/>
      <c r="K48" s="69"/>
      <c r="L48" s="69"/>
      <c r="M48" s="69"/>
      <c r="N48" s="69"/>
      <c r="O48" s="69"/>
    </row>
    <row r="49" spans="1:15" ht="20" x14ac:dyDescent="0.35">
      <c r="A49" s="86"/>
      <c r="B49" s="86"/>
      <c r="C49" s="88"/>
      <c r="D49" s="88"/>
      <c r="E49" s="69"/>
      <c r="F49" s="69"/>
      <c r="G49" s="69"/>
      <c r="H49" s="69"/>
      <c r="I49" s="69"/>
      <c r="J49" s="69"/>
      <c r="K49" s="69"/>
      <c r="L49" s="69"/>
      <c r="M49" s="69"/>
      <c r="N49" s="69"/>
      <c r="O49" s="69"/>
    </row>
    <row r="50" spans="1:15" ht="20" x14ac:dyDescent="0.35">
      <c r="A50" s="86"/>
      <c r="B50" s="86"/>
      <c r="C50" s="88"/>
      <c r="D50" s="88"/>
      <c r="E50" s="69"/>
      <c r="F50" s="69"/>
      <c r="G50" s="69"/>
      <c r="H50" s="69"/>
      <c r="I50" s="69"/>
      <c r="J50" s="69"/>
      <c r="K50" s="69"/>
      <c r="L50" s="69"/>
      <c r="M50" s="69"/>
      <c r="N50" s="69"/>
      <c r="O50" s="69"/>
    </row>
    <row r="51" spans="1:15" ht="20" x14ac:dyDescent="0.35">
      <c r="A51" s="86"/>
      <c r="B51" s="86"/>
      <c r="C51" s="88"/>
      <c r="D51" s="88"/>
      <c r="E51" s="69"/>
      <c r="F51" s="69"/>
      <c r="G51" s="69"/>
      <c r="H51" s="69"/>
      <c r="I51" s="69"/>
      <c r="J51" s="69"/>
      <c r="K51" s="69"/>
      <c r="L51" s="69"/>
      <c r="M51" s="69"/>
      <c r="N51" s="69"/>
      <c r="O51" s="69"/>
    </row>
    <row r="52" spans="1:15" ht="20" x14ac:dyDescent="0.35">
      <c r="A52" s="86"/>
      <c r="B52" s="15"/>
      <c r="C52" s="20"/>
      <c r="D52" s="20"/>
    </row>
    <row r="53" spans="1:15" ht="20" x14ac:dyDescent="0.35">
      <c r="A53" s="86"/>
      <c r="B53" s="15"/>
      <c r="C53" s="20"/>
      <c r="D53" s="20"/>
    </row>
    <row r="54" spans="1:15" ht="20" x14ac:dyDescent="0.35">
      <c r="A54" s="86"/>
      <c r="B54" s="15"/>
      <c r="C54" s="20"/>
      <c r="D54" s="20"/>
    </row>
    <row r="55" spans="1:15" ht="20" x14ac:dyDescent="0.35">
      <c r="A55" s="86"/>
      <c r="B55" s="15"/>
      <c r="C55" s="20"/>
      <c r="D55" s="20"/>
    </row>
    <row r="56" spans="1:15" ht="20" x14ac:dyDescent="0.35">
      <c r="A56" s="86"/>
      <c r="B56" s="15"/>
      <c r="C56" s="20"/>
      <c r="D56" s="20"/>
    </row>
    <row r="57" spans="1:15" ht="20" x14ac:dyDescent="0.35">
      <c r="A57" s="86"/>
      <c r="B57" s="15"/>
      <c r="C57" s="20"/>
      <c r="D57" s="20"/>
    </row>
    <row r="58" spans="1:15" ht="20" x14ac:dyDescent="0.35">
      <c r="A58" s="86"/>
      <c r="B58" s="15"/>
      <c r="C58" s="20"/>
      <c r="D58" s="20"/>
    </row>
    <row r="59" spans="1:15" ht="20" x14ac:dyDescent="0.35">
      <c r="A59" s="86"/>
      <c r="B59" s="15"/>
      <c r="C59" s="20"/>
      <c r="D59" s="20"/>
    </row>
    <row r="60" spans="1:15" ht="20" x14ac:dyDescent="0.35">
      <c r="A60" s="86"/>
      <c r="B60" s="15"/>
      <c r="C60" s="20"/>
      <c r="D60" s="20"/>
    </row>
    <row r="61" spans="1:15" ht="20" x14ac:dyDescent="0.35">
      <c r="A61" s="86"/>
      <c r="B61" s="15"/>
      <c r="C61" s="20"/>
      <c r="D61" s="20"/>
    </row>
    <row r="62" spans="1:15" ht="20" x14ac:dyDescent="0.35">
      <c r="A62" s="86"/>
      <c r="B62" s="15"/>
      <c r="C62" s="20"/>
      <c r="D62" s="20"/>
    </row>
    <row r="63" spans="1:15" ht="20" x14ac:dyDescent="0.35">
      <c r="A63" s="86"/>
      <c r="B63" s="15"/>
      <c r="C63" s="20"/>
      <c r="D63" s="20"/>
    </row>
    <row r="64" spans="1:15" ht="20" x14ac:dyDescent="0.35">
      <c r="A64" s="86"/>
      <c r="B64" s="15"/>
      <c r="C64" s="20"/>
      <c r="D64" s="20"/>
    </row>
    <row r="65" spans="1:4" ht="20" x14ac:dyDescent="0.35">
      <c r="A65" s="86"/>
      <c r="B65" s="15"/>
      <c r="C65" s="20"/>
      <c r="D65" s="20"/>
    </row>
    <row r="66" spans="1:4" ht="20" x14ac:dyDescent="0.35">
      <c r="A66" s="86"/>
      <c r="B66" s="15"/>
      <c r="C66" s="20"/>
      <c r="D66" s="20"/>
    </row>
    <row r="67" spans="1:4" ht="20" x14ac:dyDescent="0.35">
      <c r="A67" s="86"/>
      <c r="B67" s="15"/>
      <c r="C67" s="20"/>
      <c r="D67" s="20"/>
    </row>
    <row r="68" spans="1:4" ht="20" x14ac:dyDescent="0.35">
      <c r="A68" s="86"/>
      <c r="B68" s="15"/>
      <c r="C68" s="20"/>
      <c r="D68" s="20"/>
    </row>
    <row r="69" spans="1:4" ht="20" x14ac:dyDescent="0.35">
      <c r="A69" s="86"/>
      <c r="B69" s="15"/>
      <c r="C69" s="20"/>
      <c r="D69" s="20"/>
    </row>
    <row r="70" spans="1:4" ht="20" x14ac:dyDescent="0.35">
      <c r="A70" s="86"/>
      <c r="B70" s="15"/>
      <c r="C70" s="20"/>
      <c r="D70" s="20"/>
    </row>
    <row r="71" spans="1:4" ht="20" x14ac:dyDescent="0.35">
      <c r="A71" s="86"/>
      <c r="B71" s="15"/>
      <c r="C71" s="20"/>
      <c r="D71" s="20"/>
    </row>
    <row r="72" spans="1:4" ht="20" x14ac:dyDescent="0.35">
      <c r="A72" s="86"/>
      <c r="B72" s="15"/>
      <c r="C72" s="20"/>
      <c r="D72" s="20"/>
    </row>
    <row r="73" spans="1:4" ht="20" x14ac:dyDescent="0.35">
      <c r="A73" s="86"/>
      <c r="B73" s="15"/>
      <c r="C73" s="20"/>
      <c r="D73" s="20"/>
    </row>
    <row r="74" spans="1:4" ht="20" x14ac:dyDescent="0.35">
      <c r="A74" s="86"/>
      <c r="B74" s="15"/>
      <c r="C74" s="20"/>
      <c r="D74" s="20"/>
    </row>
    <row r="75" spans="1:4" ht="20" x14ac:dyDescent="0.35">
      <c r="A75" s="86"/>
      <c r="B75" s="15"/>
      <c r="C75" s="20"/>
      <c r="D75" s="20"/>
    </row>
    <row r="76" spans="1:4" ht="20" x14ac:dyDescent="0.35">
      <c r="A76" s="86"/>
      <c r="B76" s="15"/>
      <c r="C76" s="20"/>
      <c r="D76" s="20"/>
    </row>
    <row r="77" spans="1:4" ht="20" x14ac:dyDescent="0.35">
      <c r="A77" s="86"/>
      <c r="B77" s="15"/>
      <c r="C77" s="20"/>
      <c r="D77" s="20"/>
    </row>
    <row r="78" spans="1:4" ht="20" x14ac:dyDescent="0.35">
      <c r="A78" s="86"/>
      <c r="B78" s="15"/>
      <c r="C78" s="20"/>
      <c r="D78" s="20"/>
    </row>
    <row r="79" spans="1:4" ht="20" x14ac:dyDescent="0.35">
      <c r="A79" s="86"/>
      <c r="B79" s="15"/>
      <c r="C79" s="20"/>
      <c r="D79" s="20"/>
    </row>
    <row r="80" spans="1:4" ht="20" x14ac:dyDescent="0.35">
      <c r="A80" s="86"/>
      <c r="B80" s="15"/>
      <c r="C80" s="20"/>
      <c r="D80" s="20"/>
    </row>
    <row r="81" spans="1:4" ht="20" x14ac:dyDescent="0.35">
      <c r="A81" s="86"/>
      <c r="B81" s="15"/>
      <c r="C81" s="20"/>
      <c r="D81" s="20"/>
    </row>
    <row r="82" spans="1:4" ht="20" x14ac:dyDescent="0.35">
      <c r="A82" s="86"/>
      <c r="B82" s="15"/>
      <c r="C82" s="20"/>
      <c r="D82" s="20"/>
    </row>
    <row r="83" spans="1:4" ht="20" x14ac:dyDescent="0.35">
      <c r="A83" s="86"/>
      <c r="B83" s="15"/>
      <c r="C83" s="20"/>
      <c r="D83" s="20"/>
    </row>
    <row r="84" spans="1:4" ht="20" x14ac:dyDescent="0.35">
      <c r="A84" s="86"/>
      <c r="B84" s="15"/>
      <c r="C84" s="20"/>
      <c r="D84" s="20"/>
    </row>
    <row r="85" spans="1:4" ht="20" x14ac:dyDescent="0.35">
      <c r="A85" s="86"/>
      <c r="B85" s="15"/>
      <c r="C85" s="20"/>
      <c r="D85" s="20"/>
    </row>
    <row r="86" spans="1:4" ht="20" x14ac:dyDescent="0.35">
      <c r="A86" s="86"/>
      <c r="B86" s="15"/>
      <c r="C86" s="20"/>
      <c r="D86" s="20"/>
    </row>
    <row r="87" spans="1:4" ht="20" x14ac:dyDescent="0.35">
      <c r="A87" s="86"/>
      <c r="B87" s="15"/>
      <c r="C87" s="20"/>
      <c r="D87" s="20"/>
    </row>
    <row r="88" spans="1:4" ht="20" x14ac:dyDescent="0.35">
      <c r="A88" s="86"/>
      <c r="B88" s="15"/>
      <c r="C88" s="20"/>
      <c r="D88" s="20"/>
    </row>
    <row r="89" spans="1:4" ht="20" x14ac:dyDescent="0.35">
      <c r="A89" s="86"/>
      <c r="B89" s="15"/>
      <c r="C89" s="20"/>
      <c r="D89" s="20"/>
    </row>
    <row r="90" spans="1:4" ht="20" x14ac:dyDescent="0.35">
      <c r="A90" s="86"/>
      <c r="B90" s="15"/>
      <c r="C90" s="20"/>
      <c r="D90" s="20"/>
    </row>
    <row r="91" spans="1:4" ht="20" x14ac:dyDescent="0.35">
      <c r="A91" s="86"/>
      <c r="B91" s="15"/>
      <c r="C91" s="20"/>
      <c r="D91" s="20"/>
    </row>
    <row r="92" spans="1:4" ht="20" x14ac:dyDescent="0.35">
      <c r="A92" s="86"/>
      <c r="B92" s="15"/>
      <c r="C92" s="20"/>
      <c r="D92" s="20"/>
    </row>
    <row r="93" spans="1:4" ht="20" x14ac:dyDescent="0.35">
      <c r="A93" s="86"/>
      <c r="B93" s="15"/>
      <c r="C93" s="20"/>
      <c r="D93" s="20"/>
    </row>
    <row r="94" spans="1:4" ht="20" x14ac:dyDescent="0.35">
      <c r="A94" s="86"/>
      <c r="B94" s="15"/>
      <c r="C94" s="20"/>
      <c r="D94" s="20"/>
    </row>
    <row r="95" spans="1:4" ht="20" x14ac:dyDescent="0.35">
      <c r="A95" s="86"/>
      <c r="B95" s="15"/>
      <c r="C95" s="20"/>
      <c r="D95" s="20"/>
    </row>
    <row r="96" spans="1:4" ht="20" x14ac:dyDescent="0.35">
      <c r="A96" s="86"/>
      <c r="B96" s="15"/>
      <c r="C96" s="20"/>
      <c r="D96" s="20"/>
    </row>
    <row r="97" spans="1:4" ht="20" x14ac:dyDescent="0.35">
      <c r="A97" s="86"/>
      <c r="B97" s="15"/>
      <c r="C97" s="20"/>
      <c r="D97" s="20"/>
    </row>
    <row r="98" spans="1:4" ht="20" x14ac:dyDescent="0.35">
      <c r="A98" s="86"/>
      <c r="B98" s="15"/>
      <c r="C98" s="20"/>
      <c r="D98" s="20"/>
    </row>
    <row r="99" spans="1:4" ht="20" x14ac:dyDescent="0.35">
      <c r="A99" s="86"/>
      <c r="B99" s="15"/>
      <c r="C99" s="20"/>
      <c r="D99" s="20"/>
    </row>
    <row r="100" spans="1:4" ht="20" x14ac:dyDescent="0.35">
      <c r="A100" s="86"/>
      <c r="B100" s="15"/>
      <c r="C100" s="20"/>
      <c r="D100" s="20"/>
    </row>
    <row r="101" spans="1:4" ht="20" x14ac:dyDescent="0.35">
      <c r="A101" s="86"/>
      <c r="B101" s="15"/>
      <c r="C101" s="20"/>
      <c r="D101" s="20"/>
    </row>
    <row r="102" spans="1:4" ht="20" x14ac:dyDescent="0.35">
      <c r="A102" s="86"/>
      <c r="B102" s="15"/>
      <c r="C102" s="20"/>
      <c r="D102" s="20"/>
    </row>
    <row r="103" spans="1:4" ht="20" x14ac:dyDescent="0.35">
      <c r="A103" s="86"/>
      <c r="B103" s="15"/>
      <c r="C103" s="20"/>
      <c r="D103" s="20"/>
    </row>
    <row r="104" spans="1:4" ht="20" x14ac:dyDescent="0.35">
      <c r="A104" s="86"/>
      <c r="B104" s="15"/>
      <c r="C104" s="20"/>
      <c r="D104" s="20"/>
    </row>
    <row r="105" spans="1:4" ht="20" x14ac:dyDescent="0.35">
      <c r="A105" s="86"/>
      <c r="B105" s="15"/>
      <c r="C105" s="20"/>
      <c r="D105" s="20"/>
    </row>
    <row r="106" spans="1:4" ht="20" x14ac:dyDescent="0.35">
      <c r="A106" s="86"/>
      <c r="B106" s="15"/>
      <c r="C106" s="20"/>
      <c r="D106" s="20"/>
    </row>
    <row r="107" spans="1:4" ht="20" x14ac:dyDescent="0.35">
      <c r="A107" s="86"/>
      <c r="B107" s="15"/>
      <c r="C107" s="20"/>
      <c r="D107" s="20"/>
    </row>
    <row r="108" spans="1:4" ht="20" x14ac:dyDescent="0.35">
      <c r="A108" s="86"/>
      <c r="B108" s="15"/>
      <c r="C108" s="20"/>
      <c r="D108" s="20"/>
    </row>
    <row r="109" spans="1:4" ht="20" x14ac:dyDescent="0.35">
      <c r="A109" s="86"/>
      <c r="B109" s="15"/>
      <c r="C109" s="20"/>
      <c r="D109" s="20"/>
    </row>
    <row r="110" spans="1:4" ht="20" x14ac:dyDescent="0.35">
      <c r="A110" s="86"/>
      <c r="B110" s="15"/>
      <c r="C110" s="20"/>
      <c r="D110" s="20"/>
    </row>
    <row r="111" spans="1:4" ht="20" x14ac:dyDescent="0.35">
      <c r="A111" s="86"/>
      <c r="B111" s="15"/>
      <c r="C111" s="20"/>
      <c r="D111" s="20"/>
    </row>
    <row r="112" spans="1:4" ht="20" x14ac:dyDescent="0.35">
      <c r="A112" s="86"/>
      <c r="B112" s="15"/>
      <c r="C112" s="20"/>
      <c r="D112" s="20"/>
    </row>
    <row r="113" spans="1:4" ht="20" x14ac:dyDescent="0.35">
      <c r="A113" s="86"/>
      <c r="B113" s="15"/>
      <c r="C113" s="20"/>
      <c r="D113" s="20"/>
    </row>
    <row r="114" spans="1:4" ht="20" x14ac:dyDescent="0.35">
      <c r="A114" s="86"/>
      <c r="B114" s="15"/>
      <c r="C114" s="20"/>
      <c r="D114" s="20"/>
    </row>
    <row r="115" spans="1:4" ht="20" x14ac:dyDescent="0.35">
      <c r="A115" s="86"/>
      <c r="B115" s="15"/>
      <c r="C115" s="20"/>
      <c r="D115" s="20"/>
    </row>
    <row r="116" spans="1:4" ht="20" x14ac:dyDescent="0.35">
      <c r="A116" s="86"/>
      <c r="B116" s="15"/>
      <c r="C116" s="20"/>
      <c r="D116" s="20"/>
    </row>
    <row r="117" spans="1:4" ht="20" x14ac:dyDescent="0.35">
      <c r="A117" s="86"/>
      <c r="B117" s="15"/>
      <c r="C117" s="20"/>
      <c r="D117" s="20"/>
    </row>
    <row r="118" spans="1:4" ht="20" x14ac:dyDescent="0.35">
      <c r="A118" s="86"/>
      <c r="B118" s="15"/>
      <c r="C118" s="20"/>
      <c r="D118" s="20"/>
    </row>
    <row r="119" spans="1:4" ht="20" x14ac:dyDescent="0.35">
      <c r="A119" s="86"/>
      <c r="B119" s="15"/>
      <c r="C119" s="20"/>
      <c r="D119" s="20"/>
    </row>
    <row r="120" spans="1:4" ht="20" x14ac:dyDescent="0.35">
      <c r="A120" s="86"/>
      <c r="B120" s="15"/>
      <c r="C120" s="20"/>
      <c r="D120" s="20"/>
    </row>
    <row r="121" spans="1:4" ht="20" x14ac:dyDescent="0.35">
      <c r="A121" s="86"/>
      <c r="B121" s="15"/>
      <c r="C121" s="20"/>
      <c r="D121" s="20"/>
    </row>
    <row r="122" spans="1:4" ht="20" x14ac:dyDescent="0.35">
      <c r="A122" s="86"/>
      <c r="B122" s="15"/>
      <c r="C122" s="20"/>
      <c r="D122" s="20"/>
    </row>
    <row r="123" spans="1:4" ht="20" x14ac:dyDescent="0.35">
      <c r="A123" s="86"/>
      <c r="B123" s="15"/>
      <c r="C123" s="20"/>
      <c r="D123" s="20"/>
    </row>
    <row r="124" spans="1:4" ht="20" x14ac:dyDescent="0.35">
      <c r="A124" s="86"/>
      <c r="B124" s="15"/>
      <c r="C124" s="20"/>
      <c r="D124" s="20"/>
    </row>
    <row r="125" spans="1:4" ht="20" x14ac:dyDescent="0.35">
      <c r="A125" s="86"/>
      <c r="B125" s="15"/>
      <c r="C125" s="20"/>
      <c r="D125" s="20"/>
    </row>
    <row r="126" spans="1:4" ht="20" x14ac:dyDescent="0.35">
      <c r="A126" s="86"/>
      <c r="B126" s="15"/>
      <c r="C126" s="20"/>
      <c r="D126" s="20"/>
    </row>
    <row r="127" spans="1:4" ht="20" x14ac:dyDescent="0.35">
      <c r="A127" s="86"/>
      <c r="B127" s="15"/>
      <c r="C127" s="20"/>
      <c r="D127" s="20"/>
    </row>
    <row r="128" spans="1:4" ht="20" x14ac:dyDescent="0.35">
      <c r="A128" s="86"/>
      <c r="B128" s="15"/>
      <c r="C128" s="20"/>
      <c r="D128" s="20"/>
    </row>
    <row r="129" spans="1:4" ht="20" x14ac:dyDescent="0.35">
      <c r="A129" s="86"/>
      <c r="B129" s="15"/>
      <c r="C129" s="20"/>
      <c r="D129" s="20"/>
    </row>
    <row r="130" spans="1:4" ht="20" x14ac:dyDescent="0.35">
      <c r="A130" s="86"/>
      <c r="B130" s="15"/>
      <c r="C130" s="20"/>
      <c r="D130" s="20"/>
    </row>
    <row r="131" spans="1:4" ht="20" x14ac:dyDescent="0.35">
      <c r="A131" s="86"/>
      <c r="B131" s="15"/>
      <c r="C131" s="20"/>
      <c r="D131" s="20"/>
    </row>
    <row r="132" spans="1:4" ht="20" x14ac:dyDescent="0.35">
      <c r="A132" s="86"/>
      <c r="B132" s="15"/>
      <c r="C132" s="20"/>
      <c r="D132" s="20"/>
    </row>
    <row r="133" spans="1:4" ht="20" x14ac:dyDescent="0.35">
      <c r="A133" s="86"/>
      <c r="B133" s="15"/>
      <c r="C133" s="20"/>
      <c r="D133" s="20"/>
    </row>
    <row r="134" spans="1:4" ht="20" x14ac:dyDescent="0.35">
      <c r="A134" s="86"/>
      <c r="B134" s="15"/>
      <c r="C134" s="20"/>
      <c r="D134" s="20"/>
    </row>
    <row r="135" spans="1:4" ht="20" x14ac:dyDescent="0.35">
      <c r="A135" s="86"/>
      <c r="B135" s="15"/>
      <c r="C135" s="20"/>
      <c r="D135" s="20"/>
    </row>
    <row r="136" spans="1:4" ht="20" x14ac:dyDescent="0.35">
      <c r="A136" s="86"/>
      <c r="B136" s="15"/>
      <c r="C136" s="20"/>
      <c r="D136" s="20"/>
    </row>
    <row r="137" spans="1:4" ht="20" x14ac:dyDescent="0.35">
      <c r="A137" s="86"/>
      <c r="B137" s="15"/>
      <c r="C137" s="20"/>
      <c r="D137" s="20"/>
    </row>
    <row r="138" spans="1:4" ht="20" x14ac:dyDescent="0.35">
      <c r="A138" s="86"/>
      <c r="B138" s="15"/>
      <c r="C138" s="20"/>
      <c r="D138" s="20"/>
    </row>
    <row r="139" spans="1:4" ht="20" x14ac:dyDescent="0.35">
      <c r="A139" s="86"/>
      <c r="B139" s="15"/>
      <c r="C139" s="20"/>
      <c r="D139" s="20"/>
    </row>
    <row r="140" spans="1:4" ht="20" x14ac:dyDescent="0.35">
      <c r="A140" s="86"/>
      <c r="B140" s="15"/>
      <c r="C140" s="20"/>
      <c r="D140" s="20"/>
    </row>
    <row r="141" spans="1:4" ht="20" x14ac:dyDescent="0.35">
      <c r="A141" s="86"/>
      <c r="B141" s="15"/>
      <c r="C141" s="20"/>
      <c r="D141" s="20"/>
    </row>
    <row r="142" spans="1:4" ht="20" x14ac:dyDescent="0.35">
      <c r="A142" s="86"/>
      <c r="B142" s="15"/>
      <c r="C142" s="20"/>
      <c r="D142" s="20"/>
    </row>
    <row r="143" spans="1:4" ht="20" x14ac:dyDescent="0.35">
      <c r="A143" s="86"/>
      <c r="B143" s="15"/>
      <c r="C143" s="20"/>
      <c r="D143" s="20"/>
    </row>
    <row r="144" spans="1:4" ht="20" x14ac:dyDescent="0.35">
      <c r="A144" s="86"/>
      <c r="B144" s="15"/>
      <c r="C144" s="20"/>
      <c r="D144" s="20"/>
    </row>
    <row r="145" spans="1:4" ht="20" x14ac:dyDescent="0.35">
      <c r="A145" s="86"/>
      <c r="B145" s="15"/>
      <c r="C145" s="20"/>
      <c r="D145" s="20"/>
    </row>
    <row r="146" spans="1:4" ht="20" x14ac:dyDescent="0.35">
      <c r="A146" s="86"/>
      <c r="B146" s="15"/>
      <c r="C146" s="20"/>
      <c r="D146" s="20"/>
    </row>
    <row r="147" spans="1:4" ht="20" x14ac:dyDescent="0.35">
      <c r="A147" s="86"/>
      <c r="B147" s="15"/>
      <c r="C147" s="20"/>
      <c r="D147" s="20"/>
    </row>
    <row r="148" spans="1:4" ht="20" x14ac:dyDescent="0.35">
      <c r="A148" s="86"/>
      <c r="B148" s="15"/>
      <c r="C148" s="20"/>
      <c r="D148" s="20"/>
    </row>
    <row r="149" spans="1:4" ht="20" x14ac:dyDescent="0.35">
      <c r="A149" s="86"/>
      <c r="B149" s="15"/>
      <c r="C149" s="20"/>
      <c r="D149" s="20"/>
    </row>
    <row r="150" spans="1:4" ht="20" x14ac:dyDescent="0.35">
      <c r="A150" s="86"/>
      <c r="B150" s="15"/>
      <c r="C150" s="20"/>
      <c r="D150" s="20"/>
    </row>
    <row r="151" spans="1:4" ht="20" x14ac:dyDescent="0.35">
      <c r="A151" s="86"/>
      <c r="B151" s="15"/>
      <c r="C151" s="20"/>
      <c r="D151" s="20"/>
    </row>
    <row r="152" spans="1:4" ht="20" x14ac:dyDescent="0.35">
      <c r="A152" s="86"/>
      <c r="B152" s="15"/>
      <c r="C152" s="20"/>
      <c r="D152" s="20"/>
    </row>
    <row r="153" spans="1:4" ht="20" x14ac:dyDescent="0.35">
      <c r="A153" s="86"/>
      <c r="B153" s="15"/>
      <c r="C153" s="20"/>
      <c r="D153" s="20"/>
    </row>
    <row r="154" spans="1:4" ht="20" x14ac:dyDescent="0.35">
      <c r="A154" s="86"/>
      <c r="B154" s="15"/>
      <c r="C154" s="20"/>
      <c r="D154" s="20"/>
    </row>
    <row r="155" spans="1:4" ht="20" x14ac:dyDescent="0.35">
      <c r="A155" s="86"/>
      <c r="B155" s="15"/>
      <c r="C155" s="20"/>
      <c r="D155" s="20"/>
    </row>
    <row r="156" spans="1:4" ht="20" x14ac:dyDescent="0.35">
      <c r="A156" s="86"/>
      <c r="B156" s="15"/>
      <c r="C156" s="20"/>
      <c r="D156" s="20"/>
    </row>
    <row r="157" spans="1:4" ht="20" x14ac:dyDescent="0.35">
      <c r="A157" s="86"/>
      <c r="B157" s="15"/>
      <c r="C157" s="20"/>
      <c r="D157" s="20"/>
    </row>
    <row r="158" spans="1:4" ht="20" x14ac:dyDescent="0.35">
      <c r="A158" s="86"/>
      <c r="B158" s="15"/>
      <c r="C158" s="20"/>
      <c r="D158" s="20"/>
    </row>
    <row r="159" spans="1:4" ht="20" x14ac:dyDescent="0.35">
      <c r="A159" s="86"/>
      <c r="B159" s="15"/>
      <c r="C159" s="20"/>
      <c r="D159" s="20"/>
    </row>
    <row r="160" spans="1:4" ht="20" x14ac:dyDescent="0.35">
      <c r="A160" s="86"/>
      <c r="B160" s="15"/>
      <c r="C160" s="20"/>
      <c r="D160" s="20"/>
    </row>
    <row r="161" spans="1:4" ht="20" x14ac:dyDescent="0.35">
      <c r="A161" s="86"/>
      <c r="B161" s="15"/>
      <c r="C161" s="20"/>
      <c r="D161" s="20"/>
    </row>
    <row r="162" spans="1:4" ht="20" x14ac:dyDescent="0.35">
      <c r="A162" s="86"/>
      <c r="B162" s="15"/>
      <c r="C162" s="20"/>
      <c r="D162" s="20"/>
    </row>
    <row r="163" spans="1:4" ht="20" x14ac:dyDescent="0.35">
      <c r="A163" s="86"/>
      <c r="B163" s="15"/>
      <c r="C163" s="20"/>
      <c r="D163" s="20"/>
    </row>
    <row r="164" spans="1:4" ht="20" x14ac:dyDescent="0.35">
      <c r="A164" s="86"/>
      <c r="B164" s="15"/>
      <c r="C164" s="20"/>
      <c r="D164" s="20"/>
    </row>
    <row r="165" spans="1:4" ht="20" x14ac:dyDescent="0.35">
      <c r="A165" s="86"/>
      <c r="B165" s="15"/>
      <c r="C165" s="20"/>
      <c r="D165" s="20"/>
    </row>
    <row r="166" spans="1:4" ht="20" x14ac:dyDescent="0.35">
      <c r="A166" s="86"/>
      <c r="B166" s="15"/>
      <c r="C166" s="20"/>
      <c r="D166" s="20"/>
    </row>
    <row r="167" spans="1:4" ht="20" x14ac:dyDescent="0.35">
      <c r="A167" s="86"/>
      <c r="B167" s="15"/>
      <c r="C167" s="20"/>
      <c r="D167" s="20"/>
    </row>
    <row r="168" spans="1:4" ht="20" x14ac:dyDescent="0.35">
      <c r="A168" s="86"/>
      <c r="B168" s="15"/>
      <c r="C168" s="20"/>
      <c r="D168" s="20"/>
    </row>
    <row r="169" spans="1:4" ht="20" x14ac:dyDescent="0.35">
      <c r="A169" s="86"/>
      <c r="B169" s="15"/>
      <c r="C169" s="20"/>
      <c r="D169" s="20"/>
    </row>
    <row r="170" spans="1:4" ht="20" x14ac:dyDescent="0.35">
      <c r="A170" s="86"/>
      <c r="B170" s="15"/>
      <c r="C170" s="20"/>
      <c r="D170" s="20"/>
    </row>
    <row r="171" spans="1:4" ht="20" x14ac:dyDescent="0.35">
      <c r="A171" s="86"/>
      <c r="B171" s="15"/>
      <c r="C171" s="20"/>
      <c r="D171" s="20"/>
    </row>
    <row r="172" spans="1:4" ht="20" x14ac:dyDescent="0.35">
      <c r="A172" s="86"/>
      <c r="B172" s="15"/>
      <c r="C172" s="20"/>
      <c r="D172" s="20"/>
    </row>
    <row r="173" spans="1:4" ht="20" x14ac:dyDescent="0.35">
      <c r="A173" s="86"/>
      <c r="B173" s="15"/>
      <c r="C173" s="20"/>
      <c r="D173" s="20"/>
    </row>
    <row r="174" spans="1:4" ht="20" x14ac:dyDescent="0.35">
      <c r="A174" s="86"/>
      <c r="B174" s="15"/>
      <c r="C174" s="20"/>
      <c r="D174" s="20"/>
    </row>
    <row r="175" spans="1:4" ht="20" x14ac:dyDescent="0.35">
      <c r="A175" s="86"/>
      <c r="B175" s="15"/>
      <c r="C175" s="20"/>
      <c r="D175" s="20"/>
    </row>
    <row r="176" spans="1:4" ht="20" x14ac:dyDescent="0.35">
      <c r="A176" s="86"/>
      <c r="B176" s="15"/>
      <c r="C176" s="20"/>
      <c r="D176" s="20"/>
    </row>
    <row r="177" spans="1:4" ht="20" x14ac:dyDescent="0.35">
      <c r="A177" s="86"/>
      <c r="B177" s="15"/>
      <c r="C177" s="20"/>
      <c r="D177" s="20"/>
    </row>
    <row r="178" spans="1:4" ht="20" x14ac:dyDescent="0.35">
      <c r="A178" s="86"/>
      <c r="B178" s="15"/>
      <c r="C178" s="20"/>
      <c r="D178" s="20"/>
    </row>
    <row r="179" spans="1:4" ht="20" x14ac:dyDescent="0.35">
      <c r="A179" s="86"/>
      <c r="B179" s="15"/>
      <c r="C179" s="20"/>
      <c r="D179" s="20"/>
    </row>
    <row r="180" spans="1:4" ht="20" x14ac:dyDescent="0.35">
      <c r="A180" s="86"/>
      <c r="B180" s="15"/>
      <c r="C180" s="20"/>
      <c r="D180" s="20"/>
    </row>
    <row r="181" spans="1:4" ht="20" x14ac:dyDescent="0.35">
      <c r="A181" s="86"/>
      <c r="B181" s="15"/>
      <c r="C181" s="20"/>
      <c r="D181" s="20"/>
    </row>
    <row r="182" spans="1:4" ht="20" x14ac:dyDescent="0.35">
      <c r="A182" s="86"/>
      <c r="B182" s="15"/>
      <c r="C182" s="20"/>
      <c r="D182" s="20"/>
    </row>
    <row r="183" spans="1:4" ht="20" x14ac:dyDescent="0.35">
      <c r="A183" s="86"/>
      <c r="B183" s="15"/>
      <c r="C183" s="20"/>
      <c r="D183" s="20"/>
    </row>
    <row r="184" spans="1:4" ht="20" x14ac:dyDescent="0.35">
      <c r="A184" s="86"/>
      <c r="B184" s="15"/>
      <c r="C184" s="20"/>
      <c r="D184" s="20"/>
    </row>
    <row r="185" spans="1:4" ht="20" x14ac:dyDescent="0.35">
      <c r="A185" s="86"/>
      <c r="B185" s="15"/>
      <c r="C185" s="20"/>
      <c r="D185" s="20"/>
    </row>
    <row r="186" spans="1:4" ht="20" x14ac:dyDescent="0.35">
      <c r="A186" s="86"/>
      <c r="B186" s="15"/>
      <c r="C186" s="20"/>
      <c r="D186" s="20"/>
    </row>
    <row r="187" spans="1:4" ht="20" x14ac:dyDescent="0.35">
      <c r="A187" s="86"/>
      <c r="B187" s="15"/>
      <c r="C187" s="20"/>
      <c r="D187" s="20"/>
    </row>
    <row r="188" spans="1:4" ht="20" x14ac:dyDescent="0.35">
      <c r="A188" s="86"/>
      <c r="B188" s="15"/>
      <c r="C188" s="20"/>
      <c r="D188" s="20"/>
    </row>
    <row r="189" spans="1:4" ht="20" x14ac:dyDescent="0.35">
      <c r="A189" s="86"/>
      <c r="B189" s="15"/>
      <c r="C189" s="20"/>
      <c r="D189" s="20"/>
    </row>
    <row r="190" spans="1:4" ht="20" x14ac:dyDescent="0.35">
      <c r="A190" s="86"/>
      <c r="B190" s="15"/>
      <c r="C190" s="20"/>
      <c r="D190" s="20"/>
    </row>
    <row r="191" spans="1:4" ht="20" x14ac:dyDescent="0.35">
      <c r="A191" s="86"/>
      <c r="B191" s="15"/>
      <c r="C191" s="20"/>
      <c r="D191" s="20"/>
    </row>
    <row r="192" spans="1:4" ht="20" x14ac:dyDescent="0.35">
      <c r="A192" s="86"/>
      <c r="B192" s="15"/>
      <c r="C192" s="20"/>
      <c r="D192" s="20"/>
    </row>
    <row r="193" spans="1:4" ht="20" x14ac:dyDescent="0.35">
      <c r="A193" s="86"/>
      <c r="B193" s="15"/>
      <c r="C193" s="20"/>
      <c r="D193" s="20"/>
    </row>
    <row r="194" spans="1:4" ht="20" x14ac:dyDescent="0.35">
      <c r="A194" s="86"/>
      <c r="B194" s="15"/>
      <c r="C194" s="20"/>
      <c r="D194" s="20"/>
    </row>
    <row r="195" spans="1:4" ht="20" x14ac:dyDescent="0.35">
      <c r="A195" s="86"/>
      <c r="B195" s="15"/>
      <c r="C195" s="20"/>
      <c r="D195" s="20"/>
    </row>
    <row r="196" spans="1:4" ht="20" x14ac:dyDescent="0.35">
      <c r="A196" s="86"/>
      <c r="B196" s="15"/>
      <c r="C196" s="20"/>
      <c r="D196" s="20"/>
    </row>
    <row r="197" spans="1:4" ht="20" x14ac:dyDescent="0.35">
      <c r="A197" s="86"/>
      <c r="B197" s="15"/>
      <c r="C197" s="20"/>
      <c r="D197" s="20"/>
    </row>
    <row r="198" spans="1:4" ht="20" x14ac:dyDescent="0.35">
      <c r="A198" s="86"/>
      <c r="B198" s="15"/>
      <c r="C198" s="20"/>
      <c r="D198" s="20"/>
    </row>
    <row r="199" spans="1:4" ht="20" x14ac:dyDescent="0.35">
      <c r="A199" s="86"/>
      <c r="B199" s="15"/>
      <c r="C199" s="20"/>
      <c r="D199" s="20"/>
    </row>
    <row r="200" spans="1:4" ht="20" x14ac:dyDescent="0.35">
      <c r="A200" s="86"/>
      <c r="B200" s="15"/>
      <c r="C200" s="20"/>
      <c r="D200" s="20"/>
    </row>
    <row r="201" spans="1:4" ht="20" x14ac:dyDescent="0.35">
      <c r="A201" s="86"/>
      <c r="B201" s="15"/>
      <c r="C201" s="20"/>
      <c r="D201" s="20"/>
    </row>
    <row r="202" spans="1:4" ht="20" x14ac:dyDescent="0.35">
      <c r="A202" s="86"/>
      <c r="B202" s="15"/>
      <c r="C202" s="20"/>
      <c r="D202" s="20"/>
    </row>
    <row r="203" spans="1:4" ht="20" x14ac:dyDescent="0.35">
      <c r="A203" s="86"/>
      <c r="B203" s="15"/>
      <c r="C203" s="20"/>
      <c r="D203" s="20"/>
    </row>
    <row r="204" spans="1:4" ht="20" x14ac:dyDescent="0.35">
      <c r="A204" s="86"/>
      <c r="B204" s="15"/>
      <c r="C204" s="20"/>
      <c r="D204" s="20"/>
    </row>
    <row r="205" spans="1:4" ht="20" x14ac:dyDescent="0.35">
      <c r="A205" s="86"/>
      <c r="B205" s="15"/>
      <c r="C205" s="20"/>
      <c r="D205" s="20"/>
    </row>
    <row r="206" spans="1:4" ht="20" x14ac:dyDescent="0.35">
      <c r="A206" s="86"/>
      <c r="B206" s="15"/>
      <c r="C206" s="20"/>
      <c r="D206" s="20"/>
    </row>
    <row r="207" spans="1:4" ht="20" x14ac:dyDescent="0.35">
      <c r="A207" s="86"/>
      <c r="B207" s="15"/>
      <c r="C207" s="20"/>
      <c r="D207" s="20"/>
    </row>
    <row r="208" spans="1:4" x14ac:dyDescent="0.35">
      <c r="A208" s="69"/>
      <c r="B208" s="15"/>
      <c r="C208" s="15"/>
      <c r="D208" s="15"/>
    </row>
    <row r="209" spans="1:8" ht="20" x14ac:dyDescent="0.35">
      <c r="A209" s="69"/>
      <c r="B209" s="16" t="s">
        <v>293</v>
      </c>
      <c r="C209" s="16" t="s">
        <v>294</v>
      </c>
      <c r="D209" s="19" t="s">
        <v>293</v>
      </c>
      <c r="E209" s="19" t="s">
        <v>294</v>
      </c>
    </row>
    <row r="210" spans="1:8" ht="21" x14ac:dyDescent="0.5">
      <c r="A210" s="69"/>
      <c r="B210" s="17" t="s">
        <v>295</v>
      </c>
      <c r="C210" s="17" t="s">
        <v>296</v>
      </c>
      <c r="D210" t="s">
        <v>295</v>
      </c>
      <c r="F210" t="str">
        <f>IF(NOT(ISBLANK(D210)),D210,IF(NOT(ISBLANK(E210)),"     "&amp;E210,FALSE))</f>
        <v>Afectación Económica o presupuestal</v>
      </c>
      <c r="G210" t="s">
        <v>295</v>
      </c>
      <c r="H210" t="str">
        <f ca="1">IF(NOT(ISERROR(MATCH(G210,_xlfn.ANCHORARRAY(B221),0))),F223&amp;"Por favor no seleccionar los criterios de impacto",G210)</f>
        <v>Afectación Económica o presupuestal</v>
      </c>
    </row>
    <row r="211" spans="1:8" ht="21" x14ac:dyDescent="0.5">
      <c r="A211" s="69"/>
      <c r="B211" s="17" t="s">
        <v>295</v>
      </c>
      <c r="C211" s="17" t="s">
        <v>270</v>
      </c>
      <c r="E211" t="s">
        <v>296</v>
      </c>
      <c r="F211" t="str">
        <f t="shared" ref="F211:F221" si="0">IF(NOT(ISBLANK(D211)),D211,IF(NOT(ISBLANK(E211)),"     "&amp;E211,FALSE))</f>
        <v xml:space="preserve">     Afectación menor a 10 SMLMV .</v>
      </c>
    </row>
    <row r="212" spans="1:8" ht="21" x14ac:dyDescent="0.5">
      <c r="A212" s="69"/>
      <c r="B212" s="17" t="s">
        <v>295</v>
      </c>
      <c r="C212" s="17" t="s">
        <v>273</v>
      </c>
      <c r="E212" t="s">
        <v>270</v>
      </c>
      <c r="F212" t="str">
        <f t="shared" si="0"/>
        <v xml:space="preserve">     Entre 10 y 50 SMLMV </v>
      </c>
    </row>
    <row r="213" spans="1:8" ht="21" x14ac:dyDescent="0.5">
      <c r="A213" s="69"/>
      <c r="B213" s="17" t="s">
        <v>295</v>
      </c>
      <c r="C213" s="17" t="s">
        <v>276</v>
      </c>
      <c r="E213" t="s">
        <v>273</v>
      </c>
      <c r="F213" t="str">
        <f t="shared" si="0"/>
        <v xml:space="preserve">     Entre 50 y 100 SMLMV </v>
      </c>
    </row>
    <row r="214" spans="1:8" ht="21" x14ac:dyDescent="0.5">
      <c r="A214" s="69"/>
      <c r="B214" s="17" t="s">
        <v>295</v>
      </c>
      <c r="C214" s="17" t="s">
        <v>279</v>
      </c>
      <c r="E214" t="s">
        <v>276</v>
      </c>
      <c r="F214" t="str">
        <f t="shared" si="0"/>
        <v xml:space="preserve">     Entre 100 y 500 SMLMV </v>
      </c>
    </row>
    <row r="215" spans="1:8" ht="21" x14ac:dyDescent="0.5">
      <c r="A215" s="69"/>
      <c r="B215" s="17" t="s">
        <v>263</v>
      </c>
      <c r="C215" s="17" t="s">
        <v>267</v>
      </c>
      <c r="E215" t="s">
        <v>279</v>
      </c>
      <c r="F215" t="str">
        <f t="shared" si="0"/>
        <v xml:space="preserve">     Mayor a 500 SMLMV </v>
      </c>
    </row>
    <row r="216" spans="1:8" ht="21" x14ac:dyDescent="0.5">
      <c r="A216" s="69"/>
      <c r="B216" s="17" t="s">
        <v>263</v>
      </c>
      <c r="C216" s="17" t="s">
        <v>271</v>
      </c>
      <c r="D216" t="s">
        <v>263</v>
      </c>
      <c r="F216" t="str">
        <f t="shared" si="0"/>
        <v>Pérdida Reputacional</v>
      </c>
    </row>
    <row r="217" spans="1:8" ht="21" x14ac:dyDescent="0.5">
      <c r="A217" s="69"/>
      <c r="B217" s="17" t="s">
        <v>263</v>
      </c>
      <c r="C217" s="17" t="s">
        <v>274</v>
      </c>
      <c r="E217" t="s">
        <v>267</v>
      </c>
      <c r="F217" t="str">
        <f t="shared" si="0"/>
        <v xml:space="preserve">     El riesgo afecta la imagen de alguna área de la organización</v>
      </c>
    </row>
    <row r="218" spans="1:8" ht="21" x14ac:dyDescent="0.5">
      <c r="A218" s="69"/>
      <c r="B218" s="17" t="s">
        <v>263</v>
      </c>
      <c r="C218" s="17" t="s">
        <v>277</v>
      </c>
      <c r="E218" t="s">
        <v>271</v>
      </c>
      <c r="F218" t="str">
        <f t="shared" si="0"/>
        <v xml:space="preserve">     El riesgo afecta la imagen de la entidad internamente, de conocimiento general, nivel interno, de junta directiva y accionistas y/o de proveedores</v>
      </c>
    </row>
    <row r="219" spans="1:8" ht="21" x14ac:dyDescent="0.5">
      <c r="A219" s="69"/>
      <c r="B219" s="17" t="s">
        <v>263</v>
      </c>
      <c r="C219" s="17" t="s">
        <v>280</v>
      </c>
      <c r="E219" t="s">
        <v>274</v>
      </c>
      <c r="F219" t="str">
        <f t="shared" si="0"/>
        <v xml:space="preserve">     El riesgo afecta la imagen de la entidad con algunos usuarios de relevancia frente al logro de los objetivos</v>
      </c>
    </row>
    <row r="220" spans="1:8" x14ac:dyDescent="0.35">
      <c r="A220" s="69"/>
      <c r="B220" s="18"/>
      <c r="C220" s="18"/>
      <c r="E220" t="s">
        <v>277</v>
      </c>
      <c r="F220" t="str">
        <f t="shared" si="0"/>
        <v xml:space="preserve">     El riesgo afecta la imagen de  la entidad con efecto publicitario sostenido a nivel de sector administrativo, nivel departamental o municipal</v>
      </c>
    </row>
    <row r="221" spans="1:8" x14ac:dyDescent="0.35">
      <c r="A221" s="69"/>
      <c r="B221" s="18" t="e" cm="1">
        <f t="array" aca="1" ref="B221:B223" ca="1">_xlfn.UNIQUE(Tabla1[[#All],[Criterios]])</f>
        <v>#NAME?</v>
      </c>
      <c r="C221" s="18"/>
      <c r="E221" t="s">
        <v>280</v>
      </c>
      <c r="F221" t="str">
        <f t="shared" si="0"/>
        <v xml:space="preserve">     El riesgo afecta la imagen de la entidad a nivel nacional, con efecto publicitarios sostenible a nivel país</v>
      </c>
    </row>
    <row r="222" spans="1:8" x14ac:dyDescent="0.35">
      <c r="A222" s="69"/>
      <c r="B222" s="18" t="e">
        <f ca="1"/>
        <v>#NAME?</v>
      </c>
      <c r="C222" s="18"/>
    </row>
    <row r="223" spans="1:8" x14ac:dyDescent="0.35">
      <c r="B223" s="18" t="e">
        <f ca="1"/>
        <v>#NAME?</v>
      </c>
      <c r="C223" s="18"/>
      <c r="F223" s="21" t="s">
        <v>297</v>
      </c>
    </row>
    <row r="224" spans="1:8" x14ac:dyDescent="0.35">
      <c r="B224" s="14"/>
      <c r="C224" s="14"/>
      <c r="F224" s="21" t="s">
        <v>298</v>
      </c>
    </row>
    <row r="225" spans="2:4" x14ac:dyDescent="0.35">
      <c r="B225" s="14"/>
      <c r="C225" s="14"/>
    </row>
    <row r="226" spans="2:4" x14ac:dyDescent="0.35">
      <c r="B226" s="14"/>
      <c r="C226" s="14"/>
    </row>
    <row r="227" spans="2:4" x14ac:dyDescent="0.35">
      <c r="B227" s="14"/>
      <c r="C227" s="14"/>
      <c r="D227" s="14"/>
    </row>
    <row r="228" spans="2:4" x14ac:dyDescent="0.35">
      <c r="B228" s="14"/>
      <c r="C228" s="14"/>
      <c r="D228" s="14"/>
    </row>
    <row r="229" spans="2:4" x14ac:dyDescent="0.35">
      <c r="B229" s="14"/>
      <c r="C229" s="14"/>
      <c r="D229" s="14"/>
    </row>
    <row r="230" spans="2:4" x14ac:dyDescent="0.35">
      <c r="B230" s="14"/>
      <c r="C230" s="14"/>
      <c r="D230" s="14"/>
    </row>
    <row r="231" spans="2:4" x14ac:dyDescent="0.35">
      <c r="B231" s="14"/>
      <c r="C231" s="14"/>
      <c r="D231" s="14"/>
    </row>
    <row r="232" spans="2:4" x14ac:dyDescent="0.35">
      <c r="B232" s="14"/>
      <c r="C232" s="14"/>
      <c r="D232" s="14"/>
    </row>
  </sheetData>
  <mergeCells count="1">
    <mergeCell ref="B1:D1"/>
  </mergeCells>
  <dataValidations disablePrompts="1" count="1">
    <dataValidation type="list" allowBlank="1" showInputMessage="1" showErrorMessage="1" sqref="G21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36D6CB328D2D846A139BE6F8E264450" ma:contentTypeVersion="9" ma:contentTypeDescription="Crear nuevo documento." ma:contentTypeScope="" ma:versionID="d150e90420752260dcf1d6dafc77f3f2">
  <xsd:schema xmlns:xsd="http://www.w3.org/2001/XMLSchema" xmlns:xs="http://www.w3.org/2001/XMLSchema" xmlns:p="http://schemas.microsoft.com/office/2006/metadata/properties" xmlns:ns2="99f59ed0-39e4-4f2c-a3c8-aef09bfcd621" xmlns:ns3="8c83d6df-042f-4856-8300-b0a89e9522be" targetNamespace="http://schemas.microsoft.com/office/2006/metadata/properties" ma:root="true" ma:fieldsID="87b6b56f9f3f0cc8b2e3e7697870999d" ns2:_="" ns3:_="">
    <xsd:import namespace="99f59ed0-39e4-4f2c-a3c8-aef09bfcd621"/>
    <xsd:import namespace="8c83d6df-042f-4856-8300-b0a89e9522b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59ed0-39e4-4f2c-a3c8-aef09bfcd62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83d6df-042f-4856-8300-b0a89e9522b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2BFF74-A062-43DB-B491-A2CFDBBDF0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59ed0-39e4-4f2c-a3c8-aef09bfcd621"/>
    <ds:schemaRef ds:uri="8c83d6df-042f-4856-8300-b0a89e952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1BF22C-A7BF-42CD-9BEB-3556C81044B5}">
  <ds:schemaRefs>
    <ds:schemaRef ds:uri="http://schemas.microsoft.com/sharepoint/v3/contenttype/forms"/>
  </ds:schemaRefs>
</ds:datastoreItem>
</file>

<file path=customXml/itemProps3.xml><?xml version="1.0" encoding="utf-8"?>
<ds:datastoreItem xmlns:ds="http://schemas.openxmlformats.org/officeDocument/2006/customXml" ds:itemID="{51115946-4D2F-4A38-A772-AAFFC493C271}">
  <ds:schemaRefs>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purl.org/dc/terms/"/>
    <ds:schemaRef ds:uri="8c83d6df-042f-4856-8300-b0a89e9522be"/>
    <ds:schemaRef ds:uri="http://schemas.microsoft.com/office/infopath/2007/PartnerControls"/>
    <ds:schemaRef ds:uri="http://schemas.openxmlformats.org/package/2006/metadata/core-properties"/>
    <ds:schemaRef ds:uri="99f59ed0-39e4-4f2c-a3c8-aef09bfcd6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Mapa Riesgos de Gestión</vt:lpstr>
      <vt:lpstr>Mapa Riesgos de Corrupción </vt:lpstr>
      <vt:lpstr>Mapa Riesgos Seguridad Informac</vt:lpstr>
      <vt:lpstr>Evaluación de impacto</vt:lpstr>
      <vt:lpstr>Evaluación Control</vt:lpstr>
      <vt:lpstr>Herramientas Análisis Causal</vt:lpstr>
      <vt:lpstr>Análisis Causa Raiz</vt:lpstr>
      <vt:lpstr>'Evaluación Control'!Área_de_impresión</vt:lpstr>
      <vt:lpstr>'Evaluación de impacto'!Área_de_impresión</vt:lpstr>
      <vt:lpstr>'Herramientas Análisis Causal'!Área_de_impresión</vt:lpstr>
      <vt:lpstr>'Mapa Riesgos de Gestión'!Área_de_impresión</vt:lpstr>
      <vt:lpstr>Calculo_Impacto</vt:lpstr>
      <vt:lpstr>Calculo_Probabilidad</vt:lpstr>
      <vt:lpstr>DEBIL</vt:lpstr>
      <vt:lpstr>Evaluación_diseño_control</vt:lpstr>
      <vt:lpstr>FUERTE</vt:lpstr>
      <vt:lpstr>Matriz_Impacto</vt:lpstr>
      <vt:lpstr>MODERADO</vt:lpstr>
      <vt:lpstr>'Mapa Riesgos Seguridad Informac'!procesos</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Diego Felipe Diaz Burgos</dc:creator>
  <cp:keywords/>
  <dc:description/>
  <cp:lastModifiedBy>Diego Felipe Diaz Burgos</cp:lastModifiedBy>
  <cp:revision/>
  <dcterms:created xsi:type="dcterms:W3CDTF">2020-03-24T23:12:47Z</dcterms:created>
  <dcterms:modified xsi:type="dcterms:W3CDTF">2021-12-22T20:55:36Z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2021-10-12T23:53:58Z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ced99a13-b074-43ed-8a14-00e6f49b8f06</vt:lpwstr>
  </property>
  <property fmtid="{D5CDD505-2E9C-101B-9397-08002B2CF9AE}" pid="8" name="MSIP_Label_e81acc0d-dcc4-4dc9-a2c5-be70b05a2fe6_ContentBits">
    <vt:lpwstr>0</vt:lpwstr>
  </property>
  <property fmtid="{D5CDD505-2E9C-101B-9397-08002B2CF9AE}" pid="9" name="ContentTypeId">
    <vt:lpwstr>0x010100936D6CB328D2D846A139BE6F8E264450</vt:lpwstr>
  </property>
</Properties>
</file>